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clos SAN MICHELE\TARIFS 2025-2026\TARIF FERME GRAPI\"/>
    </mc:Choice>
  </mc:AlternateContent>
  <xr:revisionPtr revIDLastSave="0" documentId="13_ncr:1_{85FF752F-928C-4E05-93AE-C27DAAF94722}" xr6:coauthVersionLast="47" xr6:coauthVersionMax="47" xr10:uidLastSave="{00000000-0000-0000-0000-000000000000}"/>
  <bookViews>
    <workbookView xWindow="390" yWindow="390" windowWidth="27135" windowHeight="14550" xr2:uid="{7F0F3CE4-E242-4134-8BA7-4ED669C13297}"/>
  </bookViews>
  <sheets>
    <sheet name="Feuil1" sheetId="1" r:id="rId1"/>
  </sheets>
  <definedNames>
    <definedName name="First_Day">Feuil1!$B$5</definedName>
    <definedName name="_xlnm.Print_Area" localSheetId="0">Feuil1!$A$1:$AH$30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F5" i="1" l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P5" i="1"/>
  <c r="O5" i="1"/>
  <c r="N5" i="1"/>
  <c r="M5" i="1"/>
  <c r="R8" i="1"/>
  <c r="R9" i="1"/>
  <c r="R10" i="1"/>
  <c r="R11" i="1" s="1"/>
  <c r="R13" i="1"/>
  <c r="R15" i="1" s="1"/>
  <c r="R16" i="1"/>
  <c r="R17" i="1" s="1"/>
  <c r="R19" i="1"/>
  <c r="R20" i="1" s="1"/>
  <c r="K10" i="1"/>
  <c r="K11" i="1" s="1"/>
  <c r="L10" i="1"/>
  <c r="L11" i="1" s="1"/>
  <c r="M10" i="1"/>
  <c r="M11" i="1" s="1"/>
  <c r="N10" i="1"/>
  <c r="N22" i="1" s="1"/>
  <c r="O10" i="1"/>
  <c r="O11" i="1" s="1"/>
  <c r="P10" i="1"/>
  <c r="P11" i="1" s="1"/>
  <c r="K9" i="1"/>
  <c r="L9" i="1"/>
  <c r="M9" i="1"/>
  <c r="N9" i="1"/>
  <c r="O9" i="1"/>
  <c r="P9" i="1"/>
  <c r="K8" i="1"/>
  <c r="L8" i="1"/>
  <c r="M8" i="1"/>
  <c r="N8" i="1"/>
  <c r="O8" i="1"/>
  <c r="P8" i="1"/>
  <c r="L5" i="1"/>
  <c r="K5" i="1"/>
  <c r="J5" i="1"/>
  <c r="I5" i="1"/>
  <c r="C19" i="1"/>
  <c r="C20" i="1" s="1"/>
  <c r="B8" i="1"/>
  <c r="B19" i="1"/>
  <c r="B20" i="1" s="1"/>
  <c r="G19" i="1"/>
  <c r="G21" i="1" s="1"/>
  <c r="H19" i="1"/>
  <c r="H20" i="1" s="1"/>
  <c r="I19" i="1"/>
  <c r="I20" i="1" s="1"/>
  <c r="J19" i="1"/>
  <c r="J20" i="1" s="1"/>
  <c r="G13" i="1"/>
  <c r="G15" i="1" s="1"/>
  <c r="H13" i="1"/>
  <c r="H15" i="1" s="1"/>
  <c r="I13" i="1"/>
  <c r="I14" i="1" s="1"/>
  <c r="J13" i="1"/>
  <c r="J14" i="1" s="1"/>
  <c r="C16" i="1"/>
  <c r="C18" i="1" s="1"/>
  <c r="D16" i="1"/>
  <c r="D18" i="1" s="1"/>
  <c r="E16" i="1"/>
  <c r="E18" i="1" s="1"/>
  <c r="F16" i="1"/>
  <c r="F18" i="1" s="1"/>
  <c r="G16" i="1"/>
  <c r="G18" i="1" s="1"/>
  <c r="H16" i="1"/>
  <c r="H18" i="1" s="1"/>
  <c r="I16" i="1"/>
  <c r="I18" i="1" s="1"/>
  <c r="J16" i="1"/>
  <c r="J18" i="1" s="1"/>
  <c r="K16" i="1"/>
  <c r="K18" i="1" s="1"/>
  <c r="B9" i="1"/>
  <c r="C10" i="1"/>
  <c r="C12" i="1" s="1"/>
  <c r="D10" i="1"/>
  <c r="D12" i="1" s="1"/>
  <c r="E10" i="1"/>
  <c r="E12" i="1" s="1"/>
  <c r="F10" i="1"/>
  <c r="F12" i="1" s="1"/>
  <c r="G10" i="1"/>
  <c r="G12" i="1" s="1"/>
  <c r="H10" i="1"/>
  <c r="H12" i="1" s="1"/>
  <c r="I10" i="1"/>
  <c r="I12" i="1" s="1"/>
  <c r="J10" i="1"/>
  <c r="J11" i="1" s="1"/>
  <c r="B10" i="1"/>
  <c r="B11" i="1" s="1"/>
  <c r="H5" i="1"/>
  <c r="G5" i="1"/>
  <c r="G8" i="1"/>
  <c r="H8" i="1"/>
  <c r="I8" i="1"/>
  <c r="J8" i="1"/>
  <c r="G9" i="1"/>
  <c r="H9" i="1"/>
  <c r="I9" i="1"/>
  <c r="J9" i="1"/>
  <c r="C9" i="1"/>
  <c r="D9" i="1"/>
  <c r="E9" i="1"/>
  <c r="F9" i="1"/>
  <c r="D13" i="1"/>
  <c r="D15" i="1" s="1"/>
  <c r="D19" i="1"/>
  <c r="D20" i="1" s="1"/>
  <c r="F5" i="1"/>
  <c r="E5" i="1"/>
  <c r="D5" i="1"/>
  <c r="C5" i="1"/>
  <c r="C8" i="1"/>
  <c r="D8" i="1"/>
  <c r="E8" i="1"/>
  <c r="F8" i="1"/>
  <c r="K13" i="1"/>
  <c r="K14" i="1" s="1"/>
  <c r="L13" i="1"/>
  <c r="L14" i="1" s="1"/>
  <c r="M13" i="1"/>
  <c r="M14" i="1" s="1"/>
  <c r="N13" i="1"/>
  <c r="N14" i="1" s="1"/>
  <c r="O13" i="1"/>
  <c r="O14" i="1" s="1"/>
  <c r="L16" i="1"/>
  <c r="L18" i="1" s="1"/>
  <c r="M16" i="1"/>
  <c r="M18" i="1" s="1"/>
  <c r="N16" i="1"/>
  <c r="N18" i="1" s="1"/>
  <c r="O16" i="1"/>
  <c r="O17" i="1" s="1"/>
  <c r="K19" i="1"/>
  <c r="K20" i="1" s="1"/>
  <c r="L19" i="1"/>
  <c r="L20" i="1" s="1"/>
  <c r="M19" i="1"/>
  <c r="M20" i="1" s="1"/>
  <c r="N19" i="1"/>
  <c r="N20" i="1" s="1"/>
  <c r="O19" i="1"/>
  <c r="O20" i="1" s="1"/>
  <c r="P19" i="1"/>
  <c r="P20" i="1" s="1"/>
  <c r="P16" i="1"/>
  <c r="P17" i="1" s="1"/>
  <c r="P13" i="1"/>
  <c r="P14" i="1" s="1"/>
  <c r="W10" i="1"/>
  <c r="X10" i="1"/>
  <c r="Y10" i="1"/>
  <c r="Z10" i="1"/>
  <c r="AA10" i="1"/>
  <c r="AB10" i="1"/>
  <c r="AC10" i="1"/>
  <c r="AD10" i="1"/>
  <c r="AE10" i="1"/>
  <c r="AF10" i="1"/>
  <c r="AG10" i="1"/>
  <c r="V10" i="1"/>
  <c r="S10" i="1"/>
  <c r="T10" i="1"/>
  <c r="U10" i="1"/>
  <c r="AF8" i="1"/>
  <c r="X8" i="1"/>
  <c r="V11" i="1"/>
  <c r="V8" i="1"/>
  <c r="F13" i="1"/>
  <c r="F15" i="1" s="1"/>
  <c r="F19" i="1"/>
  <c r="F20" i="1" s="1"/>
  <c r="AG11" i="1"/>
  <c r="W16" i="1"/>
  <c r="W17" i="1" s="1"/>
  <c r="X16" i="1"/>
  <c r="X17" i="1" s="1"/>
  <c r="Y16" i="1"/>
  <c r="Y17" i="1" s="1"/>
  <c r="Z16" i="1"/>
  <c r="Z17" i="1" s="1"/>
  <c r="AA16" i="1"/>
  <c r="AA17" i="1" s="1"/>
  <c r="AB16" i="1"/>
  <c r="AB17" i="1" s="1"/>
  <c r="AC16" i="1"/>
  <c r="AC17" i="1" s="1"/>
  <c r="AD16" i="1"/>
  <c r="AD17" i="1" s="1"/>
  <c r="AE16" i="1"/>
  <c r="AE17" i="1" s="1"/>
  <c r="AF16" i="1"/>
  <c r="AF17" i="1" s="1"/>
  <c r="AG16" i="1"/>
  <c r="AG17" i="1" s="1"/>
  <c r="W11" i="1"/>
  <c r="X11" i="1"/>
  <c r="Y11" i="1"/>
  <c r="Z11" i="1"/>
  <c r="AA11" i="1"/>
  <c r="AB11" i="1"/>
  <c r="AC11" i="1"/>
  <c r="AD11" i="1"/>
  <c r="AE11" i="1"/>
  <c r="AF11" i="1"/>
  <c r="S11" i="1"/>
  <c r="T11" i="1"/>
  <c r="U11" i="1"/>
  <c r="Z8" i="1"/>
  <c r="V22" i="1"/>
  <c r="V23" i="1" s="1"/>
  <c r="W8" i="1"/>
  <c r="Y8" i="1"/>
  <c r="AA8" i="1"/>
  <c r="AB8" i="1"/>
  <c r="AC8" i="1"/>
  <c r="AD8" i="1"/>
  <c r="AE8" i="1"/>
  <c r="AG8" i="1"/>
  <c r="W13" i="1"/>
  <c r="W14" i="1" s="1"/>
  <c r="X13" i="1"/>
  <c r="X14" i="1" s="1"/>
  <c r="Y13" i="1"/>
  <c r="Y14" i="1" s="1"/>
  <c r="Z13" i="1"/>
  <c r="Z14" i="1" s="1"/>
  <c r="AA13" i="1"/>
  <c r="AA14" i="1" s="1"/>
  <c r="AB13" i="1"/>
  <c r="AB14" i="1" s="1"/>
  <c r="AC13" i="1"/>
  <c r="AC14" i="1" s="1"/>
  <c r="AD13" i="1"/>
  <c r="AD14" i="1" s="1"/>
  <c r="AE13" i="1"/>
  <c r="AE14" i="1" s="1"/>
  <c r="AF13" i="1"/>
  <c r="AF14" i="1" s="1"/>
  <c r="AG13" i="1"/>
  <c r="AG14" i="1" s="1"/>
  <c r="W19" i="1"/>
  <c r="W20" i="1" s="1"/>
  <c r="X19" i="1"/>
  <c r="X20" i="1" s="1"/>
  <c r="Y19" i="1"/>
  <c r="Y20" i="1" s="1"/>
  <c r="Z19" i="1"/>
  <c r="Z20" i="1" s="1"/>
  <c r="AA19" i="1"/>
  <c r="AA20" i="1" s="1"/>
  <c r="AB19" i="1"/>
  <c r="AB20" i="1" s="1"/>
  <c r="AC19" i="1"/>
  <c r="AC20" i="1" s="1"/>
  <c r="AD19" i="1"/>
  <c r="AD20" i="1" s="1"/>
  <c r="AE19" i="1"/>
  <c r="AE20" i="1" s="1"/>
  <c r="AF19" i="1"/>
  <c r="AF20" i="1" s="1"/>
  <c r="AG19" i="1"/>
  <c r="AG20" i="1" s="1"/>
  <c r="W22" i="1"/>
  <c r="W23" i="1" s="1"/>
  <c r="X22" i="1"/>
  <c r="X23" i="1" s="1"/>
  <c r="Y22" i="1"/>
  <c r="Y23" i="1" s="1"/>
  <c r="Z22" i="1"/>
  <c r="Z23" i="1" s="1"/>
  <c r="AA22" i="1"/>
  <c r="AA23" i="1" s="1"/>
  <c r="AB22" i="1"/>
  <c r="AB23" i="1" s="1"/>
  <c r="AC22" i="1"/>
  <c r="AC23" i="1" s="1"/>
  <c r="AD22" i="1"/>
  <c r="AD23" i="1" s="1"/>
  <c r="AE22" i="1"/>
  <c r="AE23" i="1" s="1"/>
  <c r="AF22" i="1"/>
  <c r="AF23" i="1" s="1"/>
  <c r="AG22" i="1"/>
  <c r="AG23" i="1" s="1"/>
  <c r="V19" i="1"/>
  <c r="V20" i="1" s="1"/>
  <c r="V16" i="1"/>
  <c r="V17" i="1" s="1"/>
  <c r="V13" i="1"/>
  <c r="V14" i="1" s="1"/>
  <c r="U8" i="1"/>
  <c r="S8" i="1"/>
  <c r="T8" i="1"/>
  <c r="S13" i="1"/>
  <c r="S14" i="1" s="1"/>
  <c r="T13" i="1"/>
  <c r="T14" i="1" s="1"/>
  <c r="U13" i="1"/>
  <c r="U14" i="1" s="1"/>
  <c r="S16" i="1"/>
  <c r="S17" i="1" s="1"/>
  <c r="T16" i="1"/>
  <c r="T17" i="1" s="1"/>
  <c r="U16" i="1"/>
  <c r="U17" i="1" s="1"/>
  <c r="S19" i="1"/>
  <c r="S20" i="1" s="1"/>
  <c r="T19" i="1"/>
  <c r="T20" i="1" s="1"/>
  <c r="U19" i="1"/>
  <c r="U20" i="1" s="1"/>
  <c r="S22" i="1"/>
  <c r="S23" i="1" s="1"/>
  <c r="T22" i="1"/>
  <c r="T23" i="1" s="1"/>
  <c r="U22" i="1"/>
  <c r="U23" i="1" s="1"/>
  <c r="C13" i="1"/>
  <c r="C15" i="1" s="1"/>
  <c r="E13" i="1"/>
  <c r="E15" i="1" s="1"/>
  <c r="B13" i="1"/>
  <c r="B14" i="1" s="1"/>
  <c r="B16" i="1"/>
  <c r="B17" i="1" s="1"/>
  <c r="E19" i="1"/>
  <c r="E20" i="1" s="1"/>
  <c r="P22" i="1" l="1"/>
  <c r="R14" i="1"/>
  <c r="R21" i="1"/>
  <c r="K22" i="1"/>
  <c r="K24" i="1" s="1"/>
  <c r="P12" i="1"/>
  <c r="N12" i="1"/>
  <c r="D14" i="1"/>
  <c r="N11" i="1"/>
  <c r="R22" i="1"/>
  <c r="R24" i="1" s="1"/>
  <c r="B22" i="1"/>
  <c r="B24" i="1" s="1"/>
  <c r="L22" i="1"/>
  <c r="J22" i="1"/>
  <c r="J24" i="1" s="1"/>
  <c r="B21" i="1"/>
  <c r="R18" i="1"/>
  <c r="O22" i="1"/>
  <c r="O23" i="1" s="1"/>
  <c r="M22" i="1"/>
  <c r="M23" i="1" s="1"/>
  <c r="R23" i="1"/>
  <c r="R12" i="1"/>
  <c r="O12" i="1"/>
  <c r="I22" i="1"/>
  <c r="H22" i="1"/>
  <c r="G22" i="1"/>
  <c r="F22" i="1"/>
  <c r="E22" i="1"/>
  <c r="D22" i="1"/>
  <c r="C22" i="1"/>
  <c r="J23" i="1"/>
  <c r="L12" i="1"/>
  <c r="K12" i="1"/>
  <c r="L15" i="1"/>
  <c r="D21" i="1"/>
  <c r="B23" i="1"/>
  <c r="M12" i="1"/>
  <c r="P24" i="1"/>
  <c r="P23" i="1"/>
  <c r="N24" i="1"/>
  <c r="N23" i="1"/>
  <c r="K21" i="1"/>
  <c r="K23" i="1"/>
  <c r="J17" i="1"/>
  <c r="I17" i="1"/>
  <c r="H17" i="1"/>
  <c r="F21" i="1"/>
  <c r="L21" i="1"/>
  <c r="M21" i="1"/>
  <c r="N21" i="1"/>
  <c r="O21" i="1"/>
  <c r="I21" i="1"/>
  <c r="H21" i="1"/>
  <c r="G20" i="1"/>
  <c r="G14" i="1"/>
  <c r="N15" i="1"/>
  <c r="M15" i="1"/>
  <c r="N17" i="1"/>
  <c r="M17" i="1"/>
  <c r="H14" i="1"/>
  <c r="C21" i="1"/>
  <c r="E21" i="1"/>
  <c r="P15" i="1"/>
  <c r="P21" i="1"/>
  <c r="I11" i="1"/>
  <c r="S21" i="1"/>
  <c r="G11" i="1"/>
  <c r="G17" i="1"/>
  <c r="T21" i="1"/>
  <c r="U21" i="1"/>
  <c r="P18" i="1"/>
  <c r="J21" i="1"/>
  <c r="B12" i="1"/>
  <c r="J12" i="1"/>
  <c r="F14" i="1"/>
  <c r="L17" i="1"/>
  <c r="E14" i="1"/>
  <c r="K17" i="1"/>
  <c r="C14" i="1"/>
  <c r="U15" i="1"/>
  <c r="T15" i="1"/>
  <c r="S15" i="1"/>
  <c r="F17" i="1"/>
  <c r="E17" i="1"/>
  <c r="D17" i="1"/>
  <c r="O15" i="1"/>
  <c r="C17" i="1"/>
  <c r="B15" i="1"/>
  <c r="B18" i="1"/>
  <c r="U18" i="1"/>
  <c r="K15" i="1"/>
  <c r="T18" i="1"/>
  <c r="J15" i="1"/>
  <c r="S18" i="1"/>
  <c r="I15" i="1"/>
  <c r="O18" i="1"/>
  <c r="H11" i="1"/>
  <c r="F11" i="1"/>
  <c r="E11" i="1"/>
  <c r="D11" i="1"/>
  <c r="C11" i="1"/>
  <c r="O24" i="1" l="1"/>
  <c r="L24" i="1"/>
  <c r="L23" i="1"/>
  <c r="M24" i="1"/>
  <c r="C24" i="1"/>
  <c r="C23" i="1"/>
  <c r="D24" i="1"/>
  <c r="D23" i="1"/>
  <c r="E24" i="1"/>
  <c r="E23" i="1"/>
  <c r="F24" i="1"/>
  <c r="F23" i="1"/>
  <c r="G24" i="1"/>
  <c r="G23" i="1"/>
  <c r="H24" i="1"/>
  <c r="H23" i="1"/>
  <c r="I24" i="1"/>
  <c r="I23" i="1"/>
</calcChain>
</file>

<file path=xl/sharedStrings.xml><?xml version="1.0" encoding="utf-8"?>
<sst xmlns="http://schemas.openxmlformats.org/spreadsheetml/2006/main" count="143" uniqueCount="69">
  <si>
    <t>Sam</t>
  </si>
  <si>
    <t xml:space="preserve">Légende </t>
  </si>
  <si>
    <t>occupé</t>
  </si>
  <si>
    <t>Dim</t>
  </si>
  <si>
    <t>P R O M O T I O N S*²</t>
  </si>
  <si>
    <t>LIBRE</t>
  </si>
  <si>
    <t>Arrivée tardive après 19h</t>
  </si>
  <si>
    <t>Tarif fermé</t>
  </si>
  <si>
    <t>Séjour  30 j et +</t>
  </si>
  <si>
    <t>Personne supplém. sous tipi/J</t>
  </si>
  <si>
    <t>Calendrier pré-réservé</t>
  </si>
  <si>
    <t>La taxe de séjour ne peut pas être comptée à ce stade car elle ne s'applique qu'aux adultes &gt;18 ans</t>
  </si>
  <si>
    <t>Gratuit mais paiement anticipé de la caution, signature du contrat, Fo carte identité recto-verso clés dans boite à clé codée</t>
  </si>
  <si>
    <t>d</t>
  </si>
  <si>
    <t>FORMULES TARIFAIRES / Jour</t>
  </si>
  <si>
    <t>BASE JOURNEE  2J/2P</t>
  </si>
  <si>
    <r>
      <t xml:space="preserve">Séjour 4J et +      </t>
    </r>
    <r>
      <rPr>
        <sz val="10"/>
        <color theme="1"/>
        <rFont val="Franklin Gothic Medium Cond"/>
        <family val="2"/>
      </rPr>
      <t xml:space="preserve"> la journée</t>
    </r>
  </si>
  <si>
    <t>Durée du séjour 2J au moins</t>
  </si>
  <si>
    <t>Semaine 23</t>
  </si>
  <si>
    <t>Adulte supplém. sous tipi/J</t>
  </si>
  <si>
    <t>Enfant supplémentaire sous tipi/J</t>
  </si>
  <si>
    <t>Semaine 24</t>
  </si>
  <si>
    <t>Semaine 25</t>
  </si>
  <si>
    <t>Semaine 26</t>
  </si>
  <si>
    <t>Semaine 27</t>
  </si>
  <si>
    <t>Tarif week-end= 3 Jours/2nuits arrivée 9h30 départ 18h</t>
  </si>
  <si>
    <t xml:space="preserve">  40%  journée du tarif applicable</t>
  </si>
  <si>
    <t>Semaine 28</t>
  </si>
  <si>
    <t>Semaine 29</t>
  </si>
  <si>
    <t>Semaine 30</t>
  </si>
  <si>
    <t>3 Journées /2nuits  336 €</t>
  </si>
  <si>
    <r>
      <t xml:space="preserve">Séjour 7 J et +   </t>
    </r>
    <r>
      <rPr>
        <b/>
        <sz val="10"/>
        <color theme="1"/>
        <rFont val="Franklin Gothic Medium Cond"/>
        <family val="2"/>
      </rPr>
      <t xml:space="preserve"> la journée 2p</t>
    </r>
  </si>
  <si>
    <t>1 Personne supplém. sous tipi/J</t>
  </si>
  <si>
    <t>Semaine 31</t>
  </si>
  <si>
    <t>Semaine 32</t>
  </si>
  <si>
    <t>Semaine 33</t>
  </si>
  <si>
    <t>Semaine 34</t>
  </si>
  <si>
    <t>Modifiable non annulable 2 J /J</t>
  </si>
  <si>
    <t>Modifiable non annulable 4J et +</t>
  </si>
  <si>
    <t>Arrivée précoce après 9h (sur demande)</t>
  </si>
  <si>
    <t>Semaine 35</t>
  </si>
  <si>
    <t>Semaine 36</t>
  </si>
  <si>
    <t>Semaine 37</t>
  </si>
  <si>
    <t>Semaine 38</t>
  </si>
  <si>
    <t>Semaine 39</t>
  </si>
  <si>
    <t>Semaine 40</t>
  </si>
  <si>
    <t>F</t>
  </si>
  <si>
    <t>E</t>
  </si>
  <si>
    <t>R</t>
  </si>
  <si>
    <t>M</t>
  </si>
  <si>
    <t>T</t>
  </si>
  <si>
    <t>U</t>
  </si>
  <si>
    <t>A</t>
  </si>
  <si>
    <t>N</t>
  </si>
  <si>
    <t>L</t>
  </si>
  <si>
    <t>Semaine 41</t>
  </si>
  <si>
    <t>Semaine 42</t>
  </si>
  <si>
    <t>Semaine 43</t>
  </si>
  <si>
    <t>Semaine 14</t>
  </si>
  <si>
    <t>Semaine 15</t>
  </si>
  <si>
    <t>Semaine 16</t>
  </si>
  <si>
    <t>Semaine 17</t>
  </si>
  <si>
    <t>Semaine 18</t>
  </si>
  <si>
    <t>Semaine 19</t>
  </si>
  <si>
    <t>Semaine 20</t>
  </si>
  <si>
    <t>Semaine 21</t>
  </si>
  <si>
    <t>Semaine 22</t>
  </si>
  <si>
    <t>Semaine 4</t>
  </si>
  <si>
    <t xml:space="preserve"> :  40%  journée du tarif applicable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</si>
</sst>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164" formatCode="#,##0\ &quot;€&quot;"/>
  </numFmts>
  <fonts count="1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b/>
      <sz val="9"/>
      <color theme="1" tint="0.14999847407452621"/>
      <name val="Calibri"/>
      <family val="2"/>
      <scheme val="minor"/>
    </font>
    <font>
      <sz val="11"/>
      <color theme="1"/>
      <name val="Rockwell Condensed"/>
      <family val="1"/>
    </font>
    <font>
      <b/>
      <sz val="11"/>
      <color theme="1"/>
      <name val="Franklin Gothic Medium Cond"/>
      <family val="2"/>
    </font>
    <font>
      <b/>
      <sz val="12"/>
      <color theme="1"/>
      <name val="Rockwell Condensed"/>
      <family val="1"/>
    </font>
    <font>
      <b/>
      <sz val="10"/>
      <color theme="1"/>
      <name val="Franklin Gothic Medium Cond"/>
      <family val="2"/>
    </font>
    <font>
      <sz val="10"/>
      <color theme="1"/>
      <name val="Calibri"/>
      <family val="2"/>
      <scheme val="minor"/>
    </font>
    <font>
      <sz val="10"/>
      <color theme="1"/>
      <name val="Franklin Gothic Medium Cond"/>
      <family val="2"/>
    </font>
    <font>
      <b/>
      <sz val="10"/>
      <color theme="1"/>
      <name val="Arial Black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theme="1"/>
      <name val="Arial Black"/>
      <family val="2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0">
    <border>
      <left/>
      <right/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/>
      <top style="thin">
        <color theme="0"/>
      </top>
      <bottom style="thin">
        <color theme="0"/>
      </bottom>
      <diagonal/>
    </border>
    <border>
      <left/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3" borderId="0" xfId="0" applyFill="1"/>
    <xf numFmtId="0" fontId="5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0" fontId="0" fillId="4" borderId="0" xfId="0" applyFill="1"/>
    <xf numFmtId="16" fontId="4" fillId="3" borderId="2" xfId="0" applyNumberFormat="1" applyFont="1" applyFill="1" applyBorder="1" applyAlignment="1">
      <alignment horizontal="center" vertical="center"/>
    </xf>
    <xf numFmtId="0" fontId="6" fillId="3" borderId="0" xfId="0" applyFont="1" applyFill="1"/>
    <xf numFmtId="0" fontId="6" fillId="4" borderId="0" xfId="0" applyFont="1" applyFill="1"/>
    <xf numFmtId="14" fontId="3" fillId="3" borderId="0" xfId="0" applyNumberFormat="1" applyFont="1" applyFill="1" applyAlignment="1">
      <alignment horizontal="center" vertical="center"/>
    </xf>
    <xf numFmtId="0" fontId="6" fillId="5" borderId="0" xfId="0" applyFont="1" applyFill="1"/>
    <xf numFmtId="6" fontId="2" fillId="3" borderId="1" xfId="0" applyNumberFormat="1" applyFont="1" applyFill="1" applyBorder="1" applyAlignment="1">
      <alignment horizontal="center"/>
    </xf>
    <xf numFmtId="0" fontId="7" fillId="0" borderId="0" xfId="0" applyFont="1"/>
    <xf numFmtId="0" fontId="2" fillId="4" borderId="0" xfId="0" applyFont="1" applyFill="1"/>
    <xf numFmtId="0" fontId="0" fillId="5" borderId="0" xfId="0" applyFill="1"/>
    <xf numFmtId="0" fontId="0" fillId="0" borderId="3" xfId="0" applyBorder="1"/>
    <xf numFmtId="6" fontId="2" fillId="4" borderId="1" xfId="0" applyNumberFormat="1" applyFont="1" applyFill="1" applyBorder="1" applyAlignment="1">
      <alignment horizontal="center"/>
    </xf>
    <xf numFmtId="164" fontId="2" fillId="4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8" fillId="3" borderId="0" xfId="0" applyFont="1" applyFill="1"/>
    <xf numFmtId="0" fontId="5" fillId="3" borderId="0" xfId="0" applyFont="1" applyFill="1" applyAlignment="1">
      <alignment horizontal="right"/>
    </xf>
    <xf numFmtId="0" fontId="5" fillId="4" borderId="0" xfId="0" applyFont="1" applyFill="1" applyAlignment="1">
      <alignment horizontal="right"/>
    </xf>
    <xf numFmtId="0" fontId="0" fillId="8" borderId="0" xfId="0" applyFill="1"/>
    <xf numFmtId="16" fontId="4" fillId="3" borderId="4" xfId="0" applyNumberFormat="1" applyFont="1" applyFill="1" applyBorder="1" applyAlignment="1">
      <alignment horizontal="center" vertical="center"/>
    </xf>
    <xf numFmtId="16" fontId="4" fillId="3" borderId="5" xfId="0" applyNumberFormat="1" applyFont="1" applyFill="1" applyBorder="1" applyAlignment="1">
      <alignment horizontal="center" vertical="center"/>
    </xf>
    <xf numFmtId="0" fontId="9" fillId="0" borderId="0" xfId="0" applyFont="1"/>
    <xf numFmtId="0" fontId="0" fillId="0" borderId="7" xfId="0" applyBorder="1"/>
    <xf numFmtId="0" fontId="0" fillId="0" borderId="8" xfId="0" applyBorder="1"/>
    <xf numFmtId="0" fontId="0" fillId="10" borderId="0" xfId="0" applyFill="1"/>
    <xf numFmtId="0" fontId="2" fillId="7" borderId="0" xfId="0" applyFont="1" applyFill="1"/>
    <xf numFmtId="0" fontId="12" fillId="6" borderId="0" xfId="0" applyFont="1" applyFill="1"/>
    <xf numFmtId="0" fontId="13" fillId="6" borderId="0" xfId="0" applyFont="1" applyFill="1"/>
    <xf numFmtId="0" fontId="0" fillId="11" borderId="0" xfId="0" applyFill="1"/>
    <xf numFmtId="0" fontId="14" fillId="4" borderId="0" xfId="0" applyFont="1" applyFill="1"/>
    <xf numFmtId="0" fontId="11" fillId="3" borderId="0" xfId="0" applyFont="1" applyFill="1"/>
    <xf numFmtId="0" fontId="2" fillId="10" borderId="9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5" fillId="9" borderId="0" xfId="0" applyFont="1" applyFill="1"/>
    <xf numFmtId="0" fontId="2" fillId="10" borderId="0" xfId="0" applyFont="1" applyFill="1" applyAlignment="1">
      <alignment horizontal="center"/>
    </xf>
    <xf numFmtId="0" fontId="5" fillId="0" borderId="3" xfId="0" applyFont="1" applyBorder="1"/>
    <xf numFmtId="0" fontId="6" fillId="6" borderId="0" xfId="0" applyFont="1" applyFill="1"/>
    <xf numFmtId="0" fontId="0" fillId="6" borderId="0" xfId="0" applyFill="1"/>
    <xf numFmtId="0" fontId="5" fillId="0" borderId="3" xfId="0" applyFont="1" applyBorder="1" applyAlignment="1">
      <alignment horizontal="center"/>
    </xf>
    <xf numFmtId="0" fontId="14" fillId="3" borderId="0" xfId="0" applyFont="1" applyFill="1"/>
    <xf numFmtId="0" fontId="2" fillId="3" borderId="0" xfId="0" applyFont="1" applyFill="1"/>
    <xf numFmtId="0" fontId="14" fillId="11" borderId="0" xfId="0" applyFont="1" applyFill="1"/>
    <xf numFmtId="6" fontId="14" fillId="11" borderId="0" xfId="0" applyNumberFormat="1" applyFont="1" applyFill="1"/>
    <xf numFmtId="6" fontId="2" fillId="4" borderId="0" xfId="0" applyNumberFormat="1" applyFont="1" applyFill="1" applyBorder="1" applyAlignment="1">
      <alignment horizontal="center"/>
    </xf>
    <xf numFmtId="164" fontId="15" fillId="3" borderId="1" xfId="0" applyNumberFormat="1" applyFont="1" applyFill="1" applyBorder="1" applyAlignment="1">
      <alignment horizontal="center"/>
    </xf>
    <xf numFmtId="0" fontId="8" fillId="4" borderId="0" xfId="0" applyFont="1" applyFill="1"/>
    <xf numFmtId="6" fontId="2" fillId="3" borderId="6" xfId="0" applyNumberFormat="1" applyFont="1" applyFill="1" applyBorder="1" applyAlignment="1">
      <alignment horizontal="center"/>
    </xf>
    <xf numFmtId="6" fontId="2" fillId="4" borderId="6" xfId="0" applyNumberFormat="1" applyFont="1" applyFill="1" applyBorder="1" applyAlignment="1">
      <alignment horizontal="center"/>
    </xf>
    <xf numFmtId="164" fontId="2" fillId="3" borderId="6" xfId="0" applyNumberFormat="1" applyFont="1" applyFill="1" applyBorder="1" applyAlignment="1">
      <alignment horizontal="center"/>
    </xf>
    <xf numFmtId="164" fontId="2" fillId="4" borderId="6" xfId="0" applyNumberFormat="1" applyFont="1" applyFill="1" applyBorder="1" applyAlignment="1">
      <alignment horizontal="center"/>
    </xf>
    <xf numFmtId="0" fontId="1" fillId="10" borderId="0" xfId="0" applyFont="1" applyFill="1" applyBorder="1" applyAlignment="1">
      <alignment horizontal="center"/>
    </xf>
    <xf numFmtId="16" fontId="4" fillId="10" borderId="0" xfId="0" applyNumberFormat="1" applyFont="1" applyFill="1" applyBorder="1" applyAlignment="1">
      <alignment horizontal="center" vertical="center"/>
    </xf>
    <xf numFmtId="16" fontId="15" fillId="1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485776</xdr:colOff>
      <xdr:row>0</xdr:row>
      <xdr:rowOff>0</xdr:rowOff>
    </xdr:from>
    <xdr:to>
      <xdr:col>15</xdr:col>
      <xdr:colOff>762000</xdr:colOff>
      <xdr:row>1</xdr:row>
      <xdr:rowOff>19050</xdr:rowOff>
    </xdr:to>
    <xdr:pic>
      <xdr:nvPicPr>
        <xdr:cNvPr id="3" name="Image 3" descr="Une famille effectuant des tâches ménagères" title="Bannière 1">
          <a:extLst>
            <a:ext uri="{FF2B5EF4-FFF2-40B4-BE49-F238E27FC236}">
              <a16:creationId xmlns:a16="http://schemas.microsoft.com/office/drawing/2014/main" id="{DE99F7AE-A9B2-47D4-9AA6-69B3BEB74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48551" y="0"/>
          <a:ext cx="5429249" cy="952500"/>
        </a:xfrm>
        <a:prstGeom prst="rect">
          <a:avLst/>
        </a:prstGeom>
        <a:solidFill>
          <a:schemeClr val="accent6">
            <a:lumMod val="40000"/>
            <a:lumOff val="60000"/>
          </a:schemeClr>
        </a:solidFill>
      </xdr:spPr>
    </xdr:pic>
    <xdr:clientData/>
  </xdr:twoCellAnchor>
  <xdr:oneCellAnchor>
    <xdr:from>
      <xdr:col>1</xdr:col>
      <xdr:colOff>79496</xdr:colOff>
      <xdr:row>0</xdr:row>
      <xdr:rowOff>388435</xdr:rowOff>
    </xdr:from>
    <xdr:ext cx="5416430" cy="783139"/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FEC958C5-82E9-62FC-33DE-2E77B10E8CD6}"/>
            </a:ext>
          </a:extLst>
        </xdr:cNvPr>
        <xdr:cNvSpPr/>
      </xdr:nvSpPr>
      <xdr:spPr>
        <a:xfrm>
          <a:off x="2184521" y="388435"/>
          <a:ext cx="5416430" cy="783139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fr-FR" sz="2400" b="1" cap="none" spc="0">
              <a:ln/>
              <a:solidFill>
                <a:schemeClr val="accent3"/>
              </a:solidFill>
              <a:effectLst/>
            </a:rPr>
            <a:t>Bergerie</a:t>
          </a:r>
          <a:r>
            <a:rPr lang="fr-FR" sz="2400" b="1" cap="none" spc="0" baseline="0">
              <a:ln/>
              <a:solidFill>
                <a:schemeClr val="accent3"/>
              </a:solidFill>
              <a:effectLst/>
            </a:rPr>
            <a:t> le </a:t>
          </a:r>
          <a:r>
            <a:rPr lang="fr-FR" sz="1800" b="1" cap="none" spc="0" baseline="0">
              <a:ln/>
              <a:solidFill>
                <a:schemeClr val="accent3"/>
              </a:solidFill>
              <a:effectLst/>
            </a:rPr>
            <a:t>PAILLER de CALVI              </a:t>
          </a:r>
          <a:r>
            <a:rPr lang="fr-FR" sz="2400" b="1" cap="none" spc="0" baseline="0">
              <a:ln/>
              <a:solidFill>
                <a:schemeClr val="accent3"/>
              </a:solidFill>
              <a:effectLst/>
            </a:rPr>
            <a:t>2p+3 enfants sous le tipi        </a:t>
          </a:r>
          <a:r>
            <a:rPr lang="fr-FR" sz="3200" b="1" cap="none" spc="0" baseline="0">
              <a:ln/>
              <a:solidFill>
                <a:schemeClr val="accent3"/>
              </a:solidFill>
              <a:effectLst/>
            </a:rPr>
            <a:t>PRINTEMPS         ETE  2026</a:t>
          </a:r>
          <a:endParaRPr lang="fr-FR" sz="28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  <xdr:twoCellAnchor editAs="oneCell">
    <xdr:from>
      <xdr:col>22</xdr:col>
      <xdr:colOff>209549</xdr:colOff>
      <xdr:row>0</xdr:row>
      <xdr:rowOff>38100</xdr:rowOff>
    </xdr:from>
    <xdr:to>
      <xdr:col>33</xdr:col>
      <xdr:colOff>885824</xdr:colOff>
      <xdr:row>1</xdr:row>
      <xdr:rowOff>19051</xdr:rowOff>
    </xdr:to>
    <xdr:pic>
      <xdr:nvPicPr>
        <xdr:cNvPr id="5" name="Image 3" descr="Une famille effectuant des tâches ménagères" title="Bannière 1">
          <a:extLst>
            <a:ext uri="{FF2B5EF4-FFF2-40B4-BE49-F238E27FC236}">
              <a16:creationId xmlns:a16="http://schemas.microsoft.com/office/drawing/2014/main" id="{DC35C375-84F9-4720-84D2-C92209053D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535649" y="38100"/>
          <a:ext cx="7820025" cy="914401"/>
        </a:xfrm>
        <a:prstGeom prst="rect">
          <a:avLst/>
        </a:prstGeom>
      </xdr:spPr>
    </xdr:pic>
    <xdr:clientData/>
  </xdr:twoCellAnchor>
  <xdr:oneCellAnchor>
    <xdr:from>
      <xdr:col>17</xdr:col>
      <xdr:colOff>285750</xdr:colOff>
      <xdr:row>0</xdr:row>
      <xdr:rowOff>409575</xdr:rowOff>
    </xdr:from>
    <xdr:ext cx="5606929" cy="885825"/>
    <xdr:sp macro="" textlink="">
      <xdr:nvSpPr>
        <xdr:cNvPr id="6" name="Rectangle 5">
          <a:extLst>
            <a:ext uri="{FF2B5EF4-FFF2-40B4-BE49-F238E27FC236}">
              <a16:creationId xmlns:a16="http://schemas.microsoft.com/office/drawing/2014/main" id="{325E2178-FA59-455D-8672-4D6D616608B1}"/>
            </a:ext>
          </a:extLst>
        </xdr:cNvPr>
        <xdr:cNvSpPr/>
      </xdr:nvSpPr>
      <xdr:spPr>
        <a:xfrm>
          <a:off x="15059025" y="409575"/>
          <a:ext cx="5606929" cy="885825"/>
        </a:xfrm>
        <a:prstGeom prst="rect">
          <a:avLst/>
        </a:prstGeom>
        <a:noFill/>
      </xdr:spPr>
      <xdr:txBody>
        <a:bodyPr wrap="none" lIns="91440" tIns="45720" rIns="91440" bIns="45720">
          <a:noAutofit/>
          <a:scene3d>
            <a:camera prst="orthographicFront"/>
            <a:lightRig rig="harsh" dir="t"/>
          </a:scene3d>
          <a:sp3d extrusionH="57150" prstMaterial="matte">
            <a:bevelT w="63500" h="12700" prst="angle"/>
            <a:contourClr>
              <a:schemeClr val="bg1">
                <a:lumMod val="65000"/>
              </a:schemeClr>
            </a:contourClr>
          </a:sp3d>
        </a:bodyPr>
        <a:lstStyle/>
        <a:p>
          <a:pPr algn="ctr"/>
          <a:r>
            <a:rPr lang="fr-FR" sz="2800" b="1" cap="none" spc="0">
              <a:ln/>
              <a:solidFill>
                <a:schemeClr val="accent3"/>
              </a:solidFill>
              <a:effectLst/>
            </a:rPr>
            <a:t>Bergerie</a:t>
          </a:r>
          <a:r>
            <a:rPr lang="fr-FR" sz="2800" b="1" cap="none" spc="0" baseline="0">
              <a:ln/>
              <a:solidFill>
                <a:schemeClr val="accent3"/>
              </a:solidFill>
              <a:effectLst/>
            </a:rPr>
            <a:t> le </a:t>
          </a:r>
          <a:r>
            <a:rPr lang="fr-FR" sz="2400" b="1" cap="none" spc="0" baseline="0">
              <a:ln/>
              <a:solidFill>
                <a:schemeClr val="accent3"/>
              </a:solidFill>
              <a:effectLst/>
            </a:rPr>
            <a:t>PAILLER</a:t>
          </a:r>
          <a:r>
            <a:rPr lang="fr-FR" sz="2800" b="1" cap="none" spc="0" baseline="0">
              <a:ln/>
              <a:solidFill>
                <a:schemeClr val="accent3"/>
              </a:solidFill>
              <a:effectLst/>
            </a:rPr>
            <a:t> de CALVI      ETE        AUTOMNE 2026</a:t>
          </a:r>
          <a:endParaRPr lang="fr-FR" sz="2800" b="1" cap="none" spc="0">
            <a:ln/>
            <a:solidFill>
              <a:schemeClr val="accent3"/>
            </a:solidFill>
            <a:effectLst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F545E-3934-4B92-B653-535F0B0E307E}">
  <dimension ref="A1:AH37"/>
  <sheetViews>
    <sheetView tabSelected="1" workbookViewId="0">
      <selection activeCell="B1" sqref="B1"/>
    </sheetView>
  </sheetViews>
  <sheetFormatPr baseColWidth="10" defaultRowHeight="15" x14ac:dyDescent="0.25"/>
  <cols>
    <col min="1" max="1" width="28.7109375" customWidth="1"/>
    <col min="2" max="2" width="11.85546875" style="4" customWidth="1"/>
    <col min="3" max="3" width="11.42578125" customWidth="1"/>
    <col min="4" max="4" width="10.85546875" customWidth="1"/>
    <col min="5" max="5" width="10.28515625" customWidth="1"/>
    <col min="6" max="6" width="10.42578125" customWidth="1"/>
    <col min="7" max="7" width="10.5703125" customWidth="1"/>
    <col min="8" max="8" width="10.28515625" customWidth="1"/>
    <col min="9" max="9" width="11.140625" customWidth="1"/>
    <col min="10" max="10" width="10.28515625" customWidth="1"/>
    <col min="11" max="11" width="11.42578125" customWidth="1"/>
    <col min="12" max="12" width="10.42578125" customWidth="1"/>
    <col min="13" max="13" width="11.28515625" customWidth="1"/>
    <col min="14" max="14" width="12.140625" customWidth="1"/>
    <col min="15" max="15" width="10.5703125" customWidth="1"/>
    <col min="16" max="16" width="11.85546875" customWidth="1"/>
    <col min="17" max="17" width="28" customWidth="1"/>
    <col min="18" max="18" width="10.7109375" customWidth="1"/>
    <col min="19" max="19" width="10.42578125" customWidth="1"/>
    <col min="20" max="20" width="11.140625" customWidth="1"/>
    <col min="21" max="21" width="10.28515625" customWidth="1"/>
    <col min="22" max="22" width="10.7109375" customWidth="1"/>
    <col min="23" max="23" width="11.140625" customWidth="1"/>
    <col min="24" max="24" width="10" customWidth="1"/>
    <col min="25" max="25" width="9.28515625" customWidth="1"/>
    <col min="26" max="26" width="9.5703125" customWidth="1"/>
    <col min="27" max="27" width="10.5703125" customWidth="1"/>
    <col min="28" max="28" width="11" customWidth="1"/>
    <col min="29" max="31" width="8.7109375" customWidth="1"/>
    <col min="32" max="32" width="10.7109375" customWidth="1"/>
    <col min="33" max="33" width="8.7109375" customWidth="1"/>
    <col min="34" max="34" width="13.7109375" customWidth="1"/>
  </cols>
  <sheetData>
    <row r="1" spans="1:34" ht="73.5" customHeight="1" x14ac:dyDescent="0.25">
      <c r="A1" s="22"/>
      <c r="B1" s="22"/>
      <c r="C1" s="22"/>
      <c r="D1" s="22"/>
      <c r="E1" s="22"/>
      <c r="F1" s="22"/>
      <c r="G1" s="22"/>
      <c r="H1" s="22"/>
      <c r="I1" s="22"/>
      <c r="Q1" s="22"/>
      <c r="R1" s="22"/>
      <c r="S1" s="22"/>
      <c r="T1" s="22"/>
      <c r="U1" s="22"/>
      <c r="V1" s="22"/>
      <c r="W1" s="22"/>
      <c r="X1" s="22"/>
      <c r="Y1" s="22"/>
      <c r="Z1" s="22"/>
      <c r="AB1" s="22"/>
      <c r="AC1" s="22"/>
      <c r="AD1" s="22"/>
      <c r="AE1" s="22"/>
      <c r="AF1" s="22"/>
      <c r="AG1" s="22"/>
      <c r="AH1" s="22"/>
    </row>
    <row r="2" spans="1:34" ht="21.75" customHeight="1" x14ac:dyDescent="0.25">
      <c r="A2" s="25" t="s">
        <v>11</v>
      </c>
      <c r="H2" s="25"/>
    </row>
    <row r="3" spans="1:34" ht="16.5" x14ac:dyDescent="0.3">
      <c r="A3" s="2" t="s">
        <v>14</v>
      </c>
      <c r="E3" s="12" t="s">
        <v>1</v>
      </c>
      <c r="F3" s="12"/>
      <c r="G3" s="9" t="s">
        <v>5</v>
      </c>
      <c r="I3" s="29" t="s">
        <v>2</v>
      </c>
      <c r="K3" s="40"/>
      <c r="L3" s="41"/>
      <c r="N3" s="38" t="s">
        <v>7</v>
      </c>
      <c r="O3" s="38"/>
      <c r="R3" s="37" t="s">
        <v>10</v>
      </c>
      <c r="S3" s="37"/>
      <c r="T3" s="37"/>
      <c r="V3" s="4"/>
      <c r="W3" s="12" t="s">
        <v>1</v>
      </c>
      <c r="X3" s="12"/>
      <c r="Y3" s="13"/>
      <c r="Z3" s="9" t="s">
        <v>5</v>
      </c>
      <c r="AB3" s="29" t="s">
        <v>2</v>
      </c>
      <c r="AD3" s="10" t="s">
        <v>4</v>
      </c>
      <c r="AE3" s="10"/>
      <c r="AF3" s="14"/>
      <c r="AH3" s="35" t="s">
        <v>7</v>
      </c>
    </row>
    <row r="4" spans="1:34" ht="23.25" customHeight="1" x14ac:dyDescent="0.25">
      <c r="A4" s="30"/>
      <c r="B4" s="3" t="s">
        <v>0</v>
      </c>
      <c r="C4" s="3" t="s">
        <v>0</v>
      </c>
      <c r="D4" s="3" t="s">
        <v>0</v>
      </c>
      <c r="E4" s="3" t="s">
        <v>0</v>
      </c>
      <c r="F4" s="3" t="s">
        <v>0</v>
      </c>
      <c r="G4" s="3" t="s">
        <v>0</v>
      </c>
      <c r="H4" s="3" t="s">
        <v>0</v>
      </c>
      <c r="I4" s="3" t="s">
        <v>0</v>
      </c>
      <c r="J4" s="3" t="s">
        <v>0</v>
      </c>
      <c r="K4" s="3" t="s">
        <v>0</v>
      </c>
      <c r="L4" s="3" t="s">
        <v>0</v>
      </c>
      <c r="M4" s="3" t="s">
        <v>0</v>
      </c>
      <c r="N4" s="3" t="s">
        <v>0</v>
      </c>
      <c r="O4" s="3" t="s">
        <v>0</v>
      </c>
      <c r="P4" s="3" t="s">
        <v>0</v>
      </c>
      <c r="Q4" s="3"/>
      <c r="R4" s="3" t="s">
        <v>0</v>
      </c>
      <c r="S4" s="3" t="s">
        <v>0</v>
      </c>
      <c r="T4" s="3" t="s">
        <v>0</v>
      </c>
      <c r="U4" s="3" t="s">
        <v>0</v>
      </c>
      <c r="V4" s="3" t="s">
        <v>0</v>
      </c>
      <c r="W4" s="3" t="s">
        <v>0</v>
      </c>
      <c r="X4" s="3" t="s">
        <v>0</v>
      </c>
      <c r="Y4" s="3" t="s">
        <v>0</v>
      </c>
      <c r="Z4" s="3" t="s">
        <v>0</v>
      </c>
      <c r="AA4" s="3" t="s">
        <v>0</v>
      </c>
      <c r="AB4" s="3" t="s">
        <v>0</v>
      </c>
      <c r="AC4" s="3" t="s">
        <v>0</v>
      </c>
      <c r="AD4" s="3" t="s">
        <v>0</v>
      </c>
      <c r="AE4" s="3" t="s">
        <v>0</v>
      </c>
      <c r="AF4" s="3" t="s">
        <v>0</v>
      </c>
      <c r="AG4" s="36" t="s">
        <v>3</v>
      </c>
      <c r="AH4" s="54"/>
    </row>
    <row r="5" spans="1:34" ht="16.5" customHeight="1" x14ac:dyDescent="0.25">
      <c r="A5" s="31"/>
      <c r="B5" s="6">
        <v>46116</v>
      </c>
      <c r="C5" s="6">
        <f>First_Day+7</f>
        <v>46123</v>
      </c>
      <c r="D5" s="6">
        <f>First_Day+14</f>
        <v>46130</v>
      </c>
      <c r="E5" s="6">
        <f>First_Day+21</f>
        <v>46137</v>
      </c>
      <c r="F5" s="6">
        <f>First_Day+28</f>
        <v>46144</v>
      </c>
      <c r="G5" s="23">
        <f>First_Day+35</f>
        <v>46151</v>
      </c>
      <c r="H5" s="6">
        <f>First_Day+42</f>
        <v>46158</v>
      </c>
      <c r="I5" s="6">
        <f>First_Day+49</f>
        <v>46165</v>
      </c>
      <c r="J5" s="6">
        <f>First_Day+56</f>
        <v>46172</v>
      </c>
      <c r="K5" s="23">
        <f>First_Day+64</f>
        <v>46180</v>
      </c>
      <c r="L5" s="6">
        <f>First_Day+70</f>
        <v>46186</v>
      </c>
      <c r="M5" s="6">
        <f>First_Day+77</f>
        <v>46193</v>
      </c>
      <c r="N5" s="6">
        <f>First_Day+84</f>
        <v>46200</v>
      </c>
      <c r="O5" s="6">
        <f>First_Day+91</f>
        <v>46207</v>
      </c>
      <c r="P5" s="6">
        <f>First_Day+98</f>
        <v>46214</v>
      </c>
      <c r="Q5" s="24"/>
      <c r="R5" s="6">
        <f>First_Day+105</f>
        <v>46221</v>
      </c>
      <c r="S5" s="6">
        <f>First_Day+112</f>
        <v>46228</v>
      </c>
      <c r="T5" s="6">
        <f>First_Day+119</f>
        <v>46235</v>
      </c>
      <c r="U5" s="6">
        <f>First_Day+126</f>
        <v>46242</v>
      </c>
      <c r="V5" s="6">
        <f>First_Day+133</f>
        <v>46249</v>
      </c>
      <c r="W5" s="6">
        <f>First_Day+140</f>
        <v>46256</v>
      </c>
      <c r="X5" s="6">
        <f>First_Day+147</f>
        <v>46263</v>
      </c>
      <c r="Y5" s="6">
        <f>First_Day+154</f>
        <v>46270</v>
      </c>
      <c r="Z5" s="6">
        <f>First_Day+161</f>
        <v>46277</v>
      </c>
      <c r="AA5" s="6">
        <f>First_Day+168</f>
        <v>46284</v>
      </c>
      <c r="AB5" s="6">
        <f>First_Day+175</f>
        <v>46291</v>
      </c>
      <c r="AC5" s="6">
        <f>First_Day+182</f>
        <v>46298</v>
      </c>
      <c r="AD5" s="6">
        <f>First_Day+189</f>
        <v>46305</v>
      </c>
      <c r="AE5" s="6">
        <f>First_Day+196</f>
        <v>46312</v>
      </c>
      <c r="AF5" s="6">
        <f>First_Day+203</f>
        <v>46319</v>
      </c>
      <c r="AG5" s="23">
        <v>46334</v>
      </c>
      <c r="AH5" s="56" t="s">
        <v>46</v>
      </c>
    </row>
    <row r="6" spans="1:34" s="15" customFormat="1" ht="16.5" customHeight="1" thickBot="1" x14ac:dyDescent="0.3">
      <c r="A6" s="39" t="s">
        <v>17</v>
      </c>
      <c r="B6" s="42" t="s">
        <v>58</v>
      </c>
      <c r="C6" s="42" t="s">
        <v>59</v>
      </c>
      <c r="D6" s="42" t="s">
        <v>60</v>
      </c>
      <c r="E6" s="42" t="s">
        <v>61</v>
      </c>
      <c r="F6" s="42" t="s">
        <v>62</v>
      </c>
      <c r="G6" s="42" t="s">
        <v>63</v>
      </c>
      <c r="H6" s="42" t="s">
        <v>64</v>
      </c>
      <c r="I6" s="42" t="s">
        <v>65</v>
      </c>
      <c r="J6" s="42" t="s">
        <v>66</v>
      </c>
      <c r="K6" s="42" t="s">
        <v>18</v>
      </c>
      <c r="L6" s="42" t="s">
        <v>21</v>
      </c>
      <c r="M6" s="42" t="s">
        <v>22</v>
      </c>
      <c r="N6" s="42" t="s">
        <v>23</v>
      </c>
      <c r="O6" s="42" t="s">
        <v>24</v>
      </c>
      <c r="P6" s="42" t="s">
        <v>27</v>
      </c>
      <c r="Q6" s="42"/>
      <c r="R6" s="42" t="s">
        <v>28</v>
      </c>
      <c r="S6" s="42" t="s">
        <v>29</v>
      </c>
      <c r="T6" s="42" t="s">
        <v>33</v>
      </c>
      <c r="U6" s="42" t="s">
        <v>34</v>
      </c>
      <c r="V6" s="42" t="s">
        <v>35</v>
      </c>
      <c r="W6" s="42" t="s">
        <v>36</v>
      </c>
      <c r="X6" s="42" t="s">
        <v>40</v>
      </c>
      <c r="Y6" s="42" t="s">
        <v>41</v>
      </c>
      <c r="Z6" s="42" t="s">
        <v>42</v>
      </c>
      <c r="AA6" s="42" t="s">
        <v>43</v>
      </c>
      <c r="AB6" s="42" t="s">
        <v>44</v>
      </c>
      <c r="AC6" s="42" t="s">
        <v>45</v>
      </c>
      <c r="AD6" s="42" t="s">
        <v>55</v>
      </c>
      <c r="AE6" s="42" t="s">
        <v>56</v>
      </c>
      <c r="AF6" s="42" t="s">
        <v>57</v>
      </c>
      <c r="AG6" s="42" t="s">
        <v>67</v>
      </c>
      <c r="AH6" s="56" t="s">
        <v>47</v>
      </c>
    </row>
    <row r="7" spans="1:34" s="1" customFormat="1" ht="27.75" customHeight="1" x14ac:dyDescent="0.3">
      <c r="A7" s="7" t="s">
        <v>15</v>
      </c>
      <c r="B7" s="11">
        <v>130</v>
      </c>
      <c r="C7" s="11">
        <v>130</v>
      </c>
      <c r="D7" s="11">
        <v>130</v>
      </c>
      <c r="E7" s="11">
        <v>130</v>
      </c>
      <c r="F7" s="11">
        <v>130</v>
      </c>
      <c r="G7" s="11">
        <v>130</v>
      </c>
      <c r="H7" s="11">
        <v>130</v>
      </c>
      <c r="I7" s="11">
        <v>130</v>
      </c>
      <c r="J7" s="11">
        <v>130</v>
      </c>
      <c r="K7" s="11">
        <v>130</v>
      </c>
      <c r="L7" s="11">
        <v>130</v>
      </c>
      <c r="M7" s="11">
        <v>170</v>
      </c>
      <c r="N7" s="11">
        <v>170</v>
      </c>
      <c r="O7" s="11">
        <v>170</v>
      </c>
      <c r="P7" s="11">
        <v>170</v>
      </c>
      <c r="Q7" s="7" t="s">
        <v>15</v>
      </c>
      <c r="R7" s="11">
        <v>170</v>
      </c>
      <c r="S7" s="11">
        <v>170</v>
      </c>
      <c r="T7" s="11">
        <v>170</v>
      </c>
      <c r="U7" s="11">
        <v>170</v>
      </c>
      <c r="V7" s="11">
        <v>170</v>
      </c>
      <c r="W7" s="11">
        <v>170</v>
      </c>
      <c r="X7" s="11">
        <v>130</v>
      </c>
      <c r="Y7" s="11">
        <v>130</v>
      </c>
      <c r="Z7" s="11">
        <v>130</v>
      </c>
      <c r="AA7" s="11">
        <v>130</v>
      </c>
      <c r="AB7" s="11">
        <v>130</v>
      </c>
      <c r="AC7" s="11">
        <v>130</v>
      </c>
      <c r="AD7" s="11">
        <v>130</v>
      </c>
      <c r="AE7" s="11">
        <v>130</v>
      </c>
      <c r="AF7" s="11">
        <v>130</v>
      </c>
      <c r="AG7" s="50">
        <v>130</v>
      </c>
      <c r="AH7" s="56" t="s">
        <v>48</v>
      </c>
    </row>
    <row r="8" spans="1:34" s="1" customFormat="1" ht="18" customHeight="1" x14ac:dyDescent="0.25">
      <c r="A8" s="20" t="s">
        <v>19</v>
      </c>
      <c r="B8" s="11">
        <f>PRODUCT(B7,0.2)</f>
        <v>26</v>
      </c>
      <c r="C8" s="11">
        <f t="shared" ref="C8:F8" si="0">PRODUCT(C7,0.2)</f>
        <v>26</v>
      </c>
      <c r="D8" s="11">
        <f t="shared" si="0"/>
        <v>26</v>
      </c>
      <c r="E8" s="11">
        <f t="shared" si="0"/>
        <v>26</v>
      </c>
      <c r="F8" s="11">
        <f t="shared" si="0"/>
        <v>26</v>
      </c>
      <c r="G8" s="11">
        <f t="shared" ref="G8" si="1">PRODUCT(G7,0.2)</f>
        <v>26</v>
      </c>
      <c r="H8" s="11">
        <f t="shared" ref="H8" si="2">PRODUCT(H7,0.2)</f>
        <v>26</v>
      </c>
      <c r="I8" s="11">
        <f t="shared" ref="I8" si="3">PRODUCT(I7,0.2)</f>
        <v>26</v>
      </c>
      <c r="J8" s="11">
        <f t="shared" ref="J8" si="4">PRODUCT(J7,0.2)</f>
        <v>26</v>
      </c>
      <c r="K8" s="11">
        <f t="shared" ref="K8" si="5">PRODUCT(K7,0.2)</f>
        <v>26</v>
      </c>
      <c r="L8" s="11">
        <f t="shared" ref="L8" si="6">PRODUCT(L7,0.2)</f>
        <v>26</v>
      </c>
      <c r="M8" s="11">
        <f t="shared" ref="M8" si="7">PRODUCT(M7,0.2)</f>
        <v>34</v>
      </c>
      <c r="N8" s="11">
        <f t="shared" ref="N8" si="8">PRODUCT(N7,0.2)</f>
        <v>34</v>
      </c>
      <c r="O8" s="11">
        <f t="shared" ref="O8" si="9">PRODUCT(O7,0.2)</f>
        <v>34</v>
      </c>
      <c r="P8" s="11">
        <f t="shared" ref="P8" si="10">PRODUCT(P7,0.2)</f>
        <v>34</v>
      </c>
      <c r="Q8" s="20" t="s">
        <v>19</v>
      </c>
      <c r="R8" s="11">
        <f t="shared" ref="R8" si="11">PRODUCT(R7,0.2)</f>
        <v>34</v>
      </c>
      <c r="S8" s="11">
        <f t="shared" ref="S8:T8" si="12">PRODUCT(S7,1/4)</f>
        <v>42.5</v>
      </c>
      <c r="T8" s="11">
        <f t="shared" si="12"/>
        <v>42.5</v>
      </c>
      <c r="U8" s="11">
        <f>PRODUCT(U7,1/4)</f>
        <v>42.5</v>
      </c>
      <c r="V8" s="11">
        <f>PRODUCT(V7,1/4)</f>
        <v>42.5</v>
      </c>
      <c r="W8" s="11">
        <f t="shared" ref="W8:AG8" si="13">PRODUCT(W7,1/4)</f>
        <v>42.5</v>
      </c>
      <c r="X8" s="11">
        <f>PRODUCT(X7,1/4)</f>
        <v>32.5</v>
      </c>
      <c r="Y8" s="11">
        <f t="shared" si="13"/>
        <v>32.5</v>
      </c>
      <c r="Z8" s="11">
        <f>PRODUCT(Z7,1/4)</f>
        <v>32.5</v>
      </c>
      <c r="AA8" s="11">
        <f t="shared" si="13"/>
        <v>32.5</v>
      </c>
      <c r="AB8" s="11">
        <f t="shared" si="13"/>
        <v>32.5</v>
      </c>
      <c r="AC8" s="11">
        <f t="shared" si="13"/>
        <v>32.5</v>
      </c>
      <c r="AD8" s="11">
        <f t="shared" si="13"/>
        <v>32.5</v>
      </c>
      <c r="AE8" s="11">
        <f t="shared" si="13"/>
        <v>32.5</v>
      </c>
      <c r="AF8" s="11">
        <f>PRODUCT(AF7,1/4)</f>
        <v>32.5</v>
      </c>
      <c r="AG8" s="50">
        <f t="shared" si="13"/>
        <v>32.5</v>
      </c>
      <c r="AH8" s="56" t="s">
        <v>49</v>
      </c>
    </row>
    <row r="9" spans="1:34" s="1" customFormat="1" ht="18" customHeight="1" x14ac:dyDescent="0.25">
      <c r="A9" s="20" t="s">
        <v>20</v>
      </c>
      <c r="B9" s="11">
        <f>PRODUCT(B7,0.15)</f>
        <v>19.5</v>
      </c>
      <c r="C9" s="11">
        <f t="shared" ref="C9:F9" si="14">PRODUCT(C7,0.15)</f>
        <v>19.5</v>
      </c>
      <c r="D9" s="11">
        <f t="shared" si="14"/>
        <v>19.5</v>
      </c>
      <c r="E9" s="11">
        <f t="shared" si="14"/>
        <v>19.5</v>
      </c>
      <c r="F9" s="11">
        <f t="shared" si="14"/>
        <v>19.5</v>
      </c>
      <c r="G9" s="11">
        <f t="shared" ref="G9:P9" si="15">PRODUCT(G7,0.15)</f>
        <v>19.5</v>
      </c>
      <c r="H9" s="11">
        <f t="shared" si="15"/>
        <v>19.5</v>
      </c>
      <c r="I9" s="11">
        <f t="shared" si="15"/>
        <v>19.5</v>
      </c>
      <c r="J9" s="11">
        <f t="shared" si="15"/>
        <v>19.5</v>
      </c>
      <c r="K9" s="11">
        <f t="shared" si="15"/>
        <v>19.5</v>
      </c>
      <c r="L9" s="11">
        <f t="shared" si="15"/>
        <v>19.5</v>
      </c>
      <c r="M9" s="11">
        <f t="shared" si="15"/>
        <v>25.5</v>
      </c>
      <c r="N9" s="11">
        <f t="shared" si="15"/>
        <v>25.5</v>
      </c>
      <c r="O9" s="11">
        <f t="shared" si="15"/>
        <v>25.5</v>
      </c>
      <c r="P9" s="11">
        <f t="shared" si="15"/>
        <v>25.5</v>
      </c>
      <c r="Q9" s="20" t="s">
        <v>20</v>
      </c>
      <c r="R9" s="11">
        <f t="shared" ref="R9" si="16">PRODUCT(R7,0.15)</f>
        <v>25.5</v>
      </c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50"/>
      <c r="AH9" s="56" t="s">
        <v>47</v>
      </c>
    </row>
    <row r="10" spans="1:34" s="5" customFormat="1" ht="22.5" customHeight="1" x14ac:dyDescent="0.3">
      <c r="A10" s="8" t="s">
        <v>16</v>
      </c>
      <c r="B10" s="16">
        <f>PRODUCT(B7,1/1.12)</f>
        <v>116.07142857142857</v>
      </c>
      <c r="C10" s="16">
        <f t="shared" ref="C10:J10" si="17">PRODUCT(C7,1/1.12)</f>
        <v>116.07142857142857</v>
      </c>
      <c r="D10" s="16">
        <f t="shared" si="17"/>
        <v>116.07142857142857</v>
      </c>
      <c r="E10" s="16">
        <f t="shared" si="17"/>
        <v>116.07142857142857</v>
      </c>
      <c r="F10" s="16">
        <f t="shared" si="17"/>
        <v>116.07142857142857</v>
      </c>
      <c r="G10" s="16">
        <f t="shared" si="17"/>
        <v>116.07142857142857</v>
      </c>
      <c r="H10" s="16">
        <f t="shared" si="17"/>
        <v>116.07142857142857</v>
      </c>
      <c r="I10" s="16">
        <f t="shared" si="17"/>
        <v>116.07142857142857</v>
      </c>
      <c r="J10" s="16">
        <f t="shared" si="17"/>
        <v>116.07142857142857</v>
      </c>
      <c r="K10" s="16">
        <f t="shared" ref="K10:P10" si="18">PRODUCT(K7,1/1.12)</f>
        <v>116.07142857142857</v>
      </c>
      <c r="L10" s="16">
        <f t="shared" si="18"/>
        <v>116.07142857142857</v>
      </c>
      <c r="M10" s="16">
        <f t="shared" si="18"/>
        <v>151.78571428571428</v>
      </c>
      <c r="N10" s="16">
        <f t="shared" si="18"/>
        <v>151.78571428571428</v>
      </c>
      <c r="O10" s="16">
        <f t="shared" si="18"/>
        <v>151.78571428571428</v>
      </c>
      <c r="P10" s="16">
        <f t="shared" si="18"/>
        <v>151.78571428571428</v>
      </c>
      <c r="Q10" s="8" t="s">
        <v>16</v>
      </c>
      <c r="R10" s="16">
        <f t="shared" ref="R10" si="19">PRODUCT(R7,1/1.12)</f>
        <v>151.78571428571428</v>
      </c>
      <c r="S10" s="16">
        <f t="shared" ref="S10:AG10" si="20">PRODUCT(S7,1/1.15)</f>
        <v>147.82608695652175</v>
      </c>
      <c r="T10" s="16">
        <f t="shared" si="20"/>
        <v>147.82608695652175</v>
      </c>
      <c r="U10" s="16">
        <f t="shared" si="20"/>
        <v>147.82608695652175</v>
      </c>
      <c r="V10" s="16">
        <f t="shared" si="20"/>
        <v>147.82608695652175</v>
      </c>
      <c r="W10" s="16">
        <f t="shared" si="20"/>
        <v>147.82608695652175</v>
      </c>
      <c r="X10" s="16">
        <f t="shared" si="20"/>
        <v>113.04347826086958</v>
      </c>
      <c r="Y10" s="16">
        <f t="shared" si="20"/>
        <v>113.04347826086958</v>
      </c>
      <c r="Z10" s="16">
        <f t="shared" si="20"/>
        <v>113.04347826086958</v>
      </c>
      <c r="AA10" s="16">
        <f t="shared" si="20"/>
        <v>113.04347826086958</v>
      </c>
      <c r="AB10" s="16">
        <f t="shared" si="20"/>
        <v>113.04347826086958</v>
      </c>
      <c r="AC10" s="16">
        <f t="shared" si="20"/>
        <v>113.04347826086958</v>
      </c>
      <c r="AD10" s="16">
        <f t="shared" si="20"/>
        <v>113.04347826086958</v>
      </c>
      <c r="AE10" s="16">
        <f t="shared" si="20"/>
        <v>113.04347826086958</v>
      </c>
      <c r="AF10" s="16">
        <f t="shared" si="20"/>
        <v>113.04347826086958</v>
      </c>
      <c r="AG10" s="51">
        <f t="shared" si="20"/>
        <v>113.04347826086958</v>
      </c>
      <c r="AH10" s="56" t="s">
        <v>50</v>
      </c>
    </row>
    <row r="11" spans="1:34" s="5" customFormat="1" ht="19.5" customHeight="1" x14ac:dyDescent="0.25">
      <c r="A11" s="21" t="s">
        <v>32</v>
      </c>
      <c r="B11" s="16">
        <f>PRODUCT(B10,1/5)</f>
        <v>23.214285714285715</v>
      </c>
      <c r="C11" s="16">
        <f t="shared" ref="C11:J11" si="21">PRODUCT(C10,1/5)</f>
        <v>23.214285714285715</v>
      </c>
      <c r="D11" s="16">
        <f t="shared" si="21"/>
        <v>23.214285714285715</v>
      </c>
      <c r="E11" s="16">
        <f t="shared" si="21"/>
        <v>23.214285714285715</v>
      </c>
      <c r="F11" s="16">
        <f t="shared" si="21"/>
        <v>23.214285714285715</v>
      </c>
      <c r="G11" s="16">
        <f t="shared" si="21"/>
        <v>23.214285714285715</v>
      </c>
      <c r="H11" s="16">
        <f t="shared" si="21"/>
        <v>23.214285714285715</v>
      </c>
      <c r="I11" s="16">
        <f t="shared" si="21"/>
        <v>23.214285714285715</v>
      </c>
      <c r="J11" s="16">
        <f t="shared" si="21"/>
        <v>23.214285714285715</v>
      </c>
      <c r="K11" s="16">
        <f t="shared" ref="K11" si="22">PRODUCT(K10,1/5)</f>
        <v>23.214285714285715</v>
      </c>
      <c r="L11" s="16">
        <f t="shared" ref="L11" si="23">PRODUCT(L10,1/5)</f>
        <v>23.214285714285715</v>
      </c>
      <c r="M11" s="16">
        <f t="shared" ref="M11" si="24">PRODUCT(M10,1/5)</f>
        <v>30.357142857142858</v>
      </c>
      <c r="N11" s="16">
        <f t="shared" ref="N11" si="25">PRODUCT(N10,1/5)</f>
        <v>30.357142857142858</v>
      </c>
      <c r="O11" s="16">
        <f t="shared" ref="O11" si="26">PRODUCT(O10,1/5)</f>
        <v>30.357142857142858</v>
      </c>
      <c r="P11" s="16">
        <f t="shared" ref="P11" si="27">PRODUCT(P10,1/5)</f>
        <v>30.357142857142858</v>
      </c>
      <c r="Q11" s="21" t="s">
        <v>32</v>
      </c>
      <c r="R11" s="16">
        <f t="shared" ref="R11" si="28">PRODUCT(R10,1/5)</f>
        <v>30.357142857142858</v>
      </c>
      <c r="S11" s="16">
        <f t="shared" ref="S11:U11" si="29">PRODUCT(S7,1/4)</f>
        <v>42.5</v>
      </c>
      <c r="T11" s="16">
        <f t="shared" si="29"/>
        <v>42.5</v>
      </c>
      <c r="U11" s="16">
        <f t="shared" si="29"/>
        <v>42.5</v>
      </c>
      <c r="V11" s="16">
        <f>PRODUCT(V7,1/4)</f>
        <v>42.5</v>
      </c>
      <c r="W11" s="16">
        <f t="shared" ref="W11:AF11" si="30">PRODUCT(W7,1/4)</f>
        <v>42.5</v>
      </c>
      <c r="X11" s="16">
        <f t="shared" si="30"/>
        <v>32.5</v>
      </c>
      <c r="Y11" s="16">
        <f t="shared" si="30"/>
        <v>32.5</v>
      </c>
      <c r="Z11" s="16">
        <f t="shared" si="30"/>
        <v>32.5</v>
      </c>
      <c r="AA11" s="16">
        <f t="shared" si="30"/>
        <v>32.5</v>
      </c>
      <c r="AB11" s="16">
        <f t="shared" si="30"/>
        <v>32.5</v>
      </c>
      <c r="AC11" s="16">
        <f t="shared" si="30"/>
        <v>32.5</v>
      </c>
      <c r="AD11" s="16">
        <f t="shared" si="30"/>
        <v>32.5</v>
      </c>
      <c r="AE11" s="16">
        <f t="shared" si="30"/>
        <v>32.5</v>
      </c>
      <c r="AF11" s="16">
        <f t="shared" si="30"/>
        <v>32.5</v>
      </c>
      <c r="AG11" s="51">
        <f>PRODUCT(AG7,1/4)</f>
        <v>32.5</v>
      </c>
      <c r="AH11" s="56" t="s">
        <v>51</v>
      </c>
    </row>
    <row r="12" spans="1:34" s="5" customFormat="1" ht="19.5" customHeight="1" x14ac:dyDescent="0.25">
      <c r="A12" s="21" t="s">
        <v>20</v>
      </c>
      <c r="B12" s="16">
        <f>PRODUCT(B10,0.15)</f>
        <v>17.410714285714285</v>
      </c>
      <c r="C12" s="16">
        <f t="shared" ref="C12:J12" si="31">PRODUCT(C10,0.15)</f>
        <v>17.410714285714285</v>
      </c>
      <c r="D12" s="16">
        <f t="shared" si="31"/>
        <v>17.410714285714285</v>
      </c>
      <c r="E12" s="16">
        <f t="shared" si="31"/>
        <v>17.410714285714285</v>
      </c>
      <c r="F12" s="16">
        <f t="shared" si="31"/>
        <v>17.410714285714285</v>
      </c>
      <c r="G12" s="16">
        <f t="shared" si="31"/>
        <v>17.410714285714285</v>
      </c>
      <c r="H12" s="16">
        <f t="shared" si="31"/>
        <v>17.410714285714285</v>
      </c>
      <c r="I12" s="16">
        <f t="shared" si="31"/>
        <v>17.410714285714285</v>
      </c>
      <c r="J12" s="16">
        <f t="shared" si="31"/>
        <v>17.410714285714285</v>
      </c>
      <c r="K12" s="16">
        <f t="shared" ref="K12:P12" si="32">PRODUCT(K10,0.15)</f>
        <v>17.410714285714285</v>
      </c>
      <c r="L12" s="16">
        <f t="shared" si="32"/>
        <v>17.410714285714285</v>
      </c>
      <c r="M12" s="16">
        <f t="shared" si="32"/>
        <v>22.767857142857142</v>
      </c>
      <c r="N12" s="16">
        <f t="shared" si="32"/>
        <v>22.767857142857142</v>
      </c>
      <c r="O12" s="16">
        <f t="shared" si="32"/>
        <v>22.767857142857142</v>
      </c>
      <c r="P12" s="16">
        <f t="shared" si="32"/>
        <v>22.767857142857142</v>
      </c>
      <c r="Q12" s="21" t="s">
        <v>20</v>
      </c>
      <c r="R12" s="16">
        <f t="shared" ref="R12" si="33">PRODUCT(R10,0.15)</f>
        <v>22.767857142857142</v>
      </c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51"/>
      <c r="AH12" s="56" t="s">
        <v>48</v>
      </c>
    </row>
    <row r="13" spans="1:34" s="1" customFormat="1" ht="23.25" customHeight="1" x14ac:dyDescent="0.3">
      <c r="A13" s="7" t="s">
        <v>31</v>
      </c>
      <c r="B13" s="18">
        <f>SUM(PRODUCT(B7,0.85))</f>
        <v>110.5</v>
      </c>
      <c r="C13" s="18">
        <f t="shared" ref="C13:E13" si="34">SUM(PRODUCT(C7,0.85))</f>
        <v>110.5</v>
      </c>
      <c r="D13" s="18">
        <f t="shared" ref="D13" si="35">SUM(PRODUCT(D7,0.85))</f>
        <v>110.5</v>
      </c>
      <c r="E13" s="18">
        <f t="shared" si="34"/>
        <v>110.5</v>
      </c>
      <c r="F13" s="18">
        <f t="shared" ref="F13:J13" si="36">SUM(PRODUCT(F7,0.85))</f>
        <v>110.5</v>
      </c>
      <c r="G13" s="18">
        <f t="shared" si="36"/>
        <v>110.5</v>
      </c>
      <c r="H13" s="18">
        <f t="shared" si="36"/>
        <v>110.5</v>
      </c>
      <c r="I13" s="18">
        <f t="shared" si="36"/>
        <v>110.5</v>
      </c>
      <c r="J13" s="18">
        <f t="shared" si="36"/>
        <v>110.5</v>
      </c>
      <c r="K13" s="18">
        <f t="shared" ref="K13:O13" si="37">SUM(PRODUCT(K7,0.85))</f>
        <v>110.5</v>
      </c>
      <c r="L13" s="18">
        <f t="shared" si="37"/>
        <v>110.5</v>
      </c>
      <c r="M13" s="18">
        <f t="shared" si="37"/>
        <v>144.5</v>
      </c>
      <c r="N13" s="18">
        <f t="shared" si="37"/>
        <v>144.5</v>
      </c>
      <c r="O13" s="18">
        <f t="shared" si="37"/>
        <v>144.5</v>
      </c>
      <c r="P13" s="18">
        <f t="shared" ref="P13:R13" si="38">SUM(PRODUCT(P7,0.85))</f>
        <v>144.5</v>
      </c>
      <c r="Q13" s="7" t="s">
        <v>31</v>
      </c>
      <c r="R13" s="18">
        <f t="shared" si="38"/>
        <v>144.5</v>
      </c>
      <c r="S13" s="18">
        <f t="shared" ref="S13:U13" si="39">SUM(PRODUCT(S7,0.85))</f>
        <v>144.5</v>
      </c>
      <c r="T13" s="18">
        <f t="shared" si="39"/>
        <v>144.5</v>
      </c>
      <c r="U13" s="18">
        <f t="shared" si="39"/>
        <v>144.5</v>
      </c>
      <c r="V13" s="18">
        <f t="shared" ref="V13:AG13" si="40">SUM(PRODUCT(V7,0.85))</f>
        <v>144.5</v>
      </c>
      <c r="W13" s="18">
        <f t="shared" si="40"/>
        <v>144.5</v>
      </c>
      <c r="X13" s="18">
        <f t="shared" si="40"/>
        <v>110.5</v>
      </c>
      <c r="Y13" s="18">
        <f t="shared" si="40"/>
        <v>110.5</v>
      </c>
      <c r="Z13" s="18">
        <f t="shared" si="40"/>
        <v>110.5</v>
      </c>
      <c r="AA13" s="18">
        <f t="shared" si="40"/>
        <v>110.5</v>
      </c>
      <c r="AB13" s="18">
        <f t="shared" si="40"/>
        <v>110.5</v>
      </c>
      <c r="AC13" s="18">
        <f t="shared" si="40"/>
        <v>110.5</v>
      </c>
      <c r="AD13" s="18">
        <f t="shared" si="40"/>
        <v>110.5</v>
      </c>
      <c r="AE13" s="18">
        <f t="shared" si="40"/>
        <v>110.5</v>
      </c>
      <c r="AF13" s="18">
        <f t="shared" si="40"/>
        <v>110.5</v>
      </c>
      <c r="AG13" s="52">
        <f t="shared" si="40"/>
        <v>110.5</v>
      </c>
      <c r="AH13" s="56" t="s">
        <v>47</v>
      </c>
    </row>
    <row r="14" spans="1:34" s="1" customFormat="1" ht="18" customHeight="1" x14ac:dyDescent="0.25">
      <c r="A14" s="20" t="s">
        <v>9</v>
      </c>
      <c r="B14" s="11">
        <f>PRODUCT(B13,0.2)</f>
        <v>22.1</v>
      </c>
      <c r="C14" s="11">
        <f t="shared" ref="C14:U14" si="41">PRODUCT(C13,0.2)</f>
        <v>22.1</v>
      </c>
      <c r="D14" s="11">
        <f t="shared" si="41"/>
        <v>22.1</v>
      </c>
      <c r="E14" s="11">
        <f t="shared" si="41"/>
        <v>22.1</v>
      </c>
      <c r="F14" s="11">
        <f t="shared" si="41"/>
        <v>22.1</v>
      </c>
      <c r="G14" s="11">
        <f t="shared" si="41"/>
        <v>22.1</v>
      </c>
      <c r="H14" s="11">
        <f t="shared" si="41"/>
        <v>22.1</v>
      </c>
      <c r="I14" s="11">
        <f t="shared" si="41"/>
        <v>22.1</v>
      </c>
      <c r="J14" s="11">
        <f t="shared" si="41"/>
        <v>22.1</v>
      </c>
      <c r="K14" s="11">
        <f t="shared" si="41"/>
        <v>22.1</v>
      </c>
      <c r="L14" s="11">
        <f t="shared" si="41"/>
        <v>22.1</v>
      </c>
      <c r="M14" s="11">
        <f t="shared" si="41"/>
        <v>28.900000000000002</v>
      </c>
      <c r="N14" s="11">
        <f t="shared" si="41"/>
        <v>28.900000000000002</v>
      </c>
      <c r="O14" s="11">
        <f t="shared" si="41"/>
        <v>28.900000000000002</v>
      </c>
      <c r="P14" s="11">
        <f t="shared" si="41"/>
        <v>28.900000000000002</v>
      </c>
      <c r="Q14" s="20" t="s">
        <v>9</v>
      </c>
      <c r="R14" s="11">
        <f t="shared" ref="R14" si="42">PRODUCT(R13,0.2)</f>
        <v>28.900000000000002</v>
      </c>
      <c r="S14" s="11">
        <f t="shared" si="41"/>
        <v>28.900000000000002</v>
      </c>
      <c r="T14" s="11">
        <f t="shared" si="41"/>
        <v>28.900000000000002</v>
      </c>
      <c r="U14" s="11">
        <f t="shared" si="41"/>
        <v>28.900000000000002</v>
      </c>
      <c r="V14" s="11">
        <f>PRODUCT(V13,1/4)</f>
        <v>36.125</v>
      </c>
      <c r="W14" s="11">
        <f t="shared" ref="W14" si="43">PRODUCT(W13,1/4)</f>
        <v>36.125</v>
      </c>
      <c r="X14" s="11">
        <f t="shared" ref="X14" si="44">PRODUCT(X13,1/4)</f>
        <v>27.625</v>
      </c>
      <c r="Y14" s="11">
        <f t="shared" ref="Y14" si="45">PRODUCT(Y13,1/4)</f>
        <v>27.625</v>
      </c>
      <c r="Z14" s="11">
        <f t="shared" ref="Z14" si="46">PRODUCT(Z13,1/4)</f>
        <v>27.625</v>
      </c>
      <c r="AA14" s="11">
        <f t="shared" ref="AA14" si="47">PRODUCT(AA13,1/4)</f>
        <v>27.625</v>
      </c>
      <c r="AB14" s="11">
        <f t="shared" ref="AB14" si="48">PRODUCT(AB13,1/4)</f>
        <v>27.625</v>
      </c>
      <c r="AC14" s="11">
        <f t="shared" ref="AC14" si="49">PRODUCT(AC13,1/4)</f>
        <v>27.625</v>
      </c>
      <c r="AD14" s="11">
        <f t="shared" ref="AD14" si="50">PRODUCT(AD13,1/4)</f>
        <v>27.625</v>
      </c>
      <c r="AE14" s="11">
        <f t="shared" ref="AE14" si="51">PRODUCT(AE13,1/4)</f>
        <v>27.625</v>
      </c>
      <c r="AF14" s="11">
        <f t="shared" ref="AF14" si="52">PRODUCT(AF13,1/4)</f>
        <v>27.625</v>
      </c>
      <c r="AG14" s="50">
        <f t="shared" ref="AG14" si="53">PRODUCT(AG13,1/4)</f>
        <v>27.625</v>
      </c>
      <c r="AH14" s="56"/>
    </row>
    <row r="15" spans="1:34" s="1" customFormat="1" ht="18" customHeight="1" x14ac:dyDescent="0.25">
      <c r="A15" s="20" t="s">
        <v>20</v>
      </c>
      <c r="B15" s="11">
        <f>PRODUCT(B13,0.15)</f>
        <v>16.574999999999999</v>
      </c>
      <c r="C15" s="11">
        <f t="shared" ref="C15:U15" si="54">PRODUCT(C13,0.15)</f>
        <v>16.574999999999999</v>
      </c>
      <c r="D15" s="11">
        <f t="shared" si="54"/>
        <v>16.574999999999999</v>
      </c>
      <c r="E15" s="11">
        <f t="shared" si="54"/>
        <v>16.574999999999999</v>
      </c>
      <c r="F15" s="11">
        <f t="shared" si="54"/>
        <v>16.574999999999999</v>
      </c>
      <c r="G15" s="11">
        <f t="shared" si="54"/>
        <v>16.574999999999999</v>
      </c>
      <c r="H15" s="11">
        <f t="shared" si="54"/>
        <v>16.574999999999999</v>
      </c>
      <c r="I15" s="11">
        <f t="shared" si="54"/>
        <v>16.574999999999999</v>
      </c>
      <c r="J15" s="11">
        <f t="shared" si="54"/>
        <v>16.574999999999999</v>
      </c>
      <c r="K15" s="11">
        <f t="shared" si="54"/>
        <v>16.574999999999999</v>
      </c>
      <c r="L15" s="11">
        <f t="shared" si="54"/>
        <v>16.574999999999999</v>
      </c>
      <c r="M15" s="11">
        <f t="shared" si="54"/>
        <v>21.675000000000001</v>
      </c>
      <c r="N15" s="11">
        <f t="shared" si="54"/>
        <v>21.675000000000001</v>
      </c>
      <c r="O15" s="11">
        <f t="shared" si="54"/>
        <v>21.675000000000001</v>
      </c>
      <c r="P15" s="11">
        <f t="shared" si="54"/>
        <v>21.675000000000001</v>
      </c>
      <c r="Q15" s="20" t="s">
        <v>20</v>
      </c>
      <c r="R15" s="11">
        <f t="shared" ref="R15" si="55">PRODUCT(R13,0.15)</f>
        <v>21.675000000000001</v>
      </c>
      <c r="S15" s="11">
        <f t="shared" si="54"/>
        <v>21.675000000000001</v>
      </c>
      <c r="T15" s="11">
        <f t="shared" si="54"/>
        <v>21.675000000000001</v>
      </c>
      <c r="U15" s="11">
        <f t="shared" si="54"/>
        <v>21.675000000000001</v>
      </c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50"/>
      <c r="AH15" s="56"/>
    </row>
    <row r="16" spans="1:34" ht="23.25" customHeight="1" x14ac:dyDescent="0.3">
      <c r="A16" s="8" t="s">
        <v>8</v>
      </c>
      <c r="B16" s="17">
        <f>PRODUCT(B7,0.7)</f>
        <v>91</v>
      </c>
      <c r="C16" s="17">
        <f t="shared" ref="C16:K16" si="56">PRODUCT(C7,0.7)</f>
        <v>91</v>
      </c>
      <c r="D16" s="17">
        <f t="shared" si="56"/>
        <v>91</v>
      </c>
      <c r="E16" s="17">
        <f t="shared" si="56"/>
        <v>91</v>
      </c>
      <c r="F16" s="17">
        <f t="shared" si="56"/>
        <v>91</v>
      </c>
      <c r="G16" s="17">
        <f t="shared" si="56"/>
        <v>91</v>
      </c>
      <c r="H16" s="17">
        <f t="shared" si="56"/>
        <v>91</v>
      </c>
      <c r="I16" s="17">
        <f t="shared" si="56"/>
        <v>91</v>
      </c>
      <c r="J16" s="17">
        <f t="shared" si="56"/>
        <v>91</v>
      </c>
      <c r="K16" s="17">
        <f t="shared" si="56"/>
        <v>91</v>
      </c>
      <c r="L16" s="17">
        <f t="shared" ref="L16:O16" si="57">PRODUCT(L7,0.7)</f>
        <v>91</v>
      </c>
      <c r="M16" s="17">
        <f t="shared" si="57"/>
        <v>118.99999999999999</v>
      </c>
      <c r="N16" s="17">
        <f t="shared" si="57"/>
        <v>118.99999999999999</v>
      </c>
      <c r="O16" s="17">
        <f t="shared" si="57"/>
        <v>118.99999999999999</v>
      </c>
      <c r="P16" s="17">
        <f t="shared" ref="P16:R16" si="58">PRODUCT(P7,0.7)</f>
        <v>118.99999999999999</v>
      </c>
      <c r="Q16" s="8" t="s">
        <v>8</v>
      </c>
      <c r="R16" s="17">
        <f t="shared" si="58"/>
        <v>118.99999999999999</v>
      </c>
      <c r="S16" s="17">
        <f t="shared" ref="S16:U16" si="59">PRODUCT(S7,0.7)</f>
        <v>118.99999999999999</v>
      </c>
      <c r="T16" s="17">
        <f t="shared" si="59"/>
        <v>118.99999999999999</v>
      </c>
      <c r="U16" s="17">
        <f t="shared" si="59"/>
        <v>118.99999999999999</v>
      </c>
      <c r="V16" s="17">
        <f t="shared" ref="V16:AG16" si="60">PRODUCT(V7,0.7)</f>
        <v>118.99999999999999</v>
      </c>
      <c r="W16" s="17">
        <f t="shared" si="60"/>
        <v>118.99999999999999</v>
      </c>
      <c r="X16" s="17">
        <f t="shared" si="60"/>
        <v>91</v>
      </c>
      <c r="Y16" s="17">
        <f t="shared" si="60"/>
        <v>91</v>
      </c>
      <c r="Z16" s="17">
        <f t="shared" si="60"/>
        <v>91</v>
      </c>
      <c r="AA16" s="17">
        <f t="shared" si="60"/>
        <v>91</v>
      </c>
      <c r="AB16" s="17">
        <f t="shared" si="60"/>
        <v>91</v>
      </c>
      <c r="AC16" s="17">
        <f t="shared" si="60"/>
        <v>91</v>
      </c>
      <c r="AD16" s="17">
        <f t="shared" si="60"/>
        <v>91</v>
      </c>
      <c r="AE16" s="17">
        <f t="shared" si="60"/>
        <v>91</v>
      </c>
      <c r="AF16" s="17">
        <f t="shared" si="60"/>
        <v>91</v>
      </c>
      <c r="AG16" s="53">
        <f t="shared" si="60"/>
        <v>91</v>
      </c>
      <c r="AH16" s="56" t="s">
        <v>52</v>
      </c>
    </row>
    <row r="17" spans="1:34" ht="18" customHeight="1" x14ac:dyDescent="0.25">
      <c r="A17" s="21" t="s">
        <v>32</v>
      </c>
      <c r="B17" s="16">
        <f>PRODUCT(B16,1/5)</f>
        <v>18.2</v>
      </c>
      <c r="C17" s="16">
        <f t="shared" ref="C17:U17" si="61">PRODUCT(C16,1/5)</f>
        <v>18.2</v>
      </c>
      <c r="D17" s="16">
        <f t="shared" si="61"/>
        <v>18.2</v>
      </c>
      <c r="E17" s="16">
        <f t="shared" si="61"/>
        <v>18.2</v>
      </c>
      <c r="F17" s="16">
        <f t="shared" si="61"/>
        <v>18.2</v>
      </c>
      <c r="G17" s="16">
        <f t="shared" si="61"/>
        <v>18.2</v>
      </c>
      <c r="H17" s="16">
        <f t="shared" si="61"/>
        <v>18.2</v>
      </c>
      <c r="I17" s="16">
        <f t="shared" si="61"/>
        <v>18.2</v>
      </c>
      <c r="J17" s="16">
        <f t="shared" si="61"/>
        <v>18.2</v>
      </c>
      <c r="K17" s="16">
        <f t="shared" si="61"/>
        <v>18.2</v>
      </c>
      <c r="L17" s="16">
        <f t="shared" si="61"/>
        <v>18.2</v>
      </c>
      <c r="M17" s="16">
        <f t="shared" si="61"/>
        <v>23.799999999999997</v>
      </c>
      <c r="N17" s="16">
        <f t="shared" si="61"/>
        <v>23.799999999999997</v>
      </c>
      <c r="O17" s="16">
        <f t="shared" si="61"/>
        <v>23.799999999999997</v>
      </c>
      <c r="P17" s="16">
        <f t="shared" si="61"/>
        <v>23.799999999999997</v>
      </c>
      <c r="Q17" s="21" t="s">
        <v>32</v>
      </c>
      <c r="R17" s="16">
        <f t="shared" ref="R17" si="62">PRODUCT(R16,1/5)</f>
        <v>23.799999999999997</v>
      </c>
      <c r="S17" s="16">
        <f t="shared" si="61"/>
        <v>23.799999999999997</v>
      </c>
      <c r="T17" s="16">
        <f t="shared" si="61"/>
        <v>23.799999999999997</v>
      </c>
      <c r="U17" s="16">
        <f t="shared" si="61"/>
        <v>23.799999999999997</v>
      </c>
      <c r="V17" s="16">
        <f>PRODUCT(V16,1/4)</f>
        <v>29.749999999999996</v>
      </c>
      <c r="W17" s="16">
        <f t="shared" ref="W17" si="63">PRODUCT(W16,1/4)</f>
        <v>29.749999999999996</v>
      </c>
      <c r="X17" s="16">
        <f t="shared" ref="X17" si="64">PRODUCT(X16,1/4)</f>
        <v>22.75</v>
      </c>
      <c r="Y17" s="16">
        <f t="shared" ref="Y17" si="65">PRODUCT(Y16,1/4)</f>
        <v>22.75</v>
      </c>
      <c r="Z17" s="16">
        <f t="shared" ref="Z17" si="66">PRODUCT(Z16,1/4)</f>
        <v>22.75</v>
      </c>
      <c r="AA17" s="16">
        <f t="shared" ref="AA17" si="67">PRODUCT(AA16,1/4)</f>
        <v>22.75</v>
      </c>
      <c r="AB17" s="16">
        <f t="shared" ref="AB17" si="68">PRODUCT(AB16,1/4)</f>
        <v>22.75</v>
      </c>
      <c r="AC17" s="16">
        <f t="shared" ref="AC17" si="69">PRODUCT(AC16,1/4)</f>
        <v>22.75</v>
      </c>
      <c r="AD17" s="16">
        <f t="shared" ref="AD17" si="70">PRODUCT(AD16,1/4)</f>
        <v>22.75</v>
      </c>
      <c r="AE17" s="16">
        <f t="shared" ref="AE17" si="71">PRODUCT(AE16,1/4)</f>
        <v>22.75</v>
      </c>
      <c r="AF17" s="16">
        <f t="shared" ref="AF17" si="72">PRODUCT(AF16,1/4)</f>
        <v>22.75</v>
      </c>
      <c r="AG17" s="51">
        <f t="shared" ref="AG17" si="73">PRODUCT(AG16,1/4)</f>
        <v>22.75</v>
      </c>
      <c r="AH17" s="56" t="s">
        <v>53</v>
      </c>
    </row>
    <row r="18" spans="1:34" ht="18" customHeight="1" x14ac:dyDescent="0.25">
      <c r="A18" s="21" t="s">
        <v>20</v>
      </c>
      <c r="B18" s="16">
        <f>PRODUCT(B16,0.15)</f>
        <v>13.65</v>
      </c>
      <c r="C18" s="16">
        <f t="shared" ref="C18:U18" si="74">PRODUCT(C16,0.15)</f>
        <v>13.65</v>
      </c>
      <c r="D18" s="16">
        <f t="shared" si="74"/>
        <v>13.65</v>
      </c>
      <c r="E18" s="16">
        <f t="shared" si="74"/>
        <v>13.65</v>
      </c>
      <c r="F18" s="16">
        <f t="shared" si="74"/>
        <v>13.65</v>
      </c>
      <c r="G18" s="16">
        <f t="shared" si="74"/>
        <v>13.65</v>
      </c>
      <c r="H18" s="16">
        <f t="shared" si="74"/>
        <v>13.65</v>
      </c>
      <c r="I18" s="16">
        <f t="shared" si="74"/>
        <v>13.65</v>
      </c>
      <c r="J18" s="16">
        <f t="shared" si="74"/>
        <v>13.65</v>
      </c>
      <c r="K18" s="16">
        <f t="shared" si="74"/>
        <v>13.65</v>
      </c>
      <c r="L18" s="16">
        <f t="shared" si="74"/>
        <v>13.65</v>
      </c>
      <c r="M18" s="16">
        <f t="shared" si="74"/>
        <v>17.849999999999998</v>
      </c>
      <c r="N18" s="16">
        <f t="shared" si="74"/>
        <v>17.849999999999998</v>
      </c>
      <c r="O18" s="16">
        <f t="shared" si="74"/>
        <v>17.849999999999998</v>
      </c>
      <c r="P18" s="16">
        <f t="shared" si="74"/>
        <v>17.849999999999998</v>
      </c>
      <c r="Q18" s="21" t="s">
        <v>20</v>
      </c>
      <c r="R18" s="16">
        <f t="shared" ref="R18" si="75">PRODUCT(R16,0.15)</f>
        <v>17.849999999999998</v>
      </c>
      <c r="S18" s="16">
        <f t="shared" si="74"/>
        <v>17.849999999999998</v>
      </c>
      <c r="T18" s="16">
        <f t="shared" si="74"/>
        <v>17.849999999999998</v>
      </c>
      <c r="U18" s="16">
        <f t="shared" si="74"/>
        <v>17.849999999999998</v>
      </c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51"/>
      <c r="AH18" s="56" t="s">
        <v>53</v>
      </c>
    </row>
    <row r="19" spans="1:34" ht="21.75" customHeight="1" x14ac:dyDescent="0.25">
      <c r="A19" s="19" t="s">
        <v>37</v>
      </c>
      <c r="B19" s="48">
        <f>SUM(PRODUCT(B7,1.1))</f>
        <v>143</v>
      </c>
      <c r="C19" s="18">
        <f>SUM(PRODUCT(C7,1.1))</f>
        <v>143</v>
      </c>
      <c r="D19" s="18">
        <f t="shared" ref="D19" si="76">SUM(PRODUCT(D7,1.1))</f>
        <v>143</v>
      </c>
      <c r="E19" s="18">
        <f t="shared" ref="E19" si="77">SUM(PRODUCT(E7,1.1))</f>
        <v>143</v>
      </c>
      <c r="F19" s="18">
        <f t="shared" ref="F19:J19" si="78">SUM(PRODUCT(F7,1.1))</f>
        <v>143</v>
      </c>
      <c r="G19" s="18">
        <f t="shared" si="78"/>
        <v>143</v>
      </c>
      <c r="H19" s="18">
        <f t="shared" si="78"/>
        <v>143</v>
      </c>
      <c r="I19" s="18">
        <f t="shared" si="78"/>
        <v>143</v>
      </c>
      <c r="J19" s="18">
        <f t="shared" si="78"/>
        <v>143</v>
      </c>
      <c r="K19" s="18">
        <f t="shared" ref="K19:O19" si="79">SUM(PRODUCT(K7,1.1))</f>
        <v>143</v>
      </c>
      <c r="L19" s="18">
        <f t="shared" si="79"/>
        <v>143</v>
      </c>
      <c r="M19" s="18">
        <f t="shared" si="79"/>
        <v>187.00000000000003</v>
      </c>
      <c r="N19" s="18">
        <f t="shared" si="79"/>
        <v>187.00000000000003</v>
      </c>
      <c r="O19" s="18">
        <f t="shared" si="79"/>
        <v>187.00000000000003</v>
      </c>
      <c r="P19" s="18">
        <f>SUM(PRODUCT(P7,1.1))</f>
        <v>187.00000000000003</v>
      </c>
      <c r="Q19" s="19" t="s">
        <v>37</v>
      </c>
      <c r="R19" s="18">
        <f t="shared" ref="R19" si="80">SUM(PRODUCT(R7,1.1))</f>
        <v>187.00000000000003</v>
      </c>
      <c r="S19" s="18">
        <f t="shared" ref="S19:U19" si="81">SUM(PRODUCT(S7,1.1))</f>
        <v>187.00000000000003</v>
      </c>
      <c r="T19" s="18">
        <f t="shared" si="81"/>
        <v>187.00000000000003</v>
      </c>
      <c r="U19" s="18">
        <f t="shared" si="81"/>
        <v>187.00000000000003</v>
      </c>
      <c r="V19" s="18">
        <f t="shared" ref="V19:AG19" si="82">SUM(PRODUCT(V7,1.1))</f>
        <v>187.00000000000003</v>
      </c>
      <c r="W19" s="18">
        <f t="shared" si="82"/>
        <v>187.00000000000003</v>
      </c>
      <c r="X19" s="18">
        <f t="shared" si="82"/>
        <v>143</v>
      </c>
      <c r="Y19" s="18">
        <f t="shared" si="82"/>
        <v>143</v>
      </c>
      <c r="Z19" s="18">
        <f t="shared" si="82"/>
        <v>143</v>
      </c>
      <c r="AA19" s="18">
        <f t="shared" si="82"/>
        <v>143</v>
      </c>
      <c r="AB19" s="18">
        <f t="shared" si="82"/>
        <v>143</v>
      </c>
      <c r="AC19" s="18">
        <f t="shared" si="82"/>
        <v>143</v>
      </c>
      <c r="AD19" s="18">
        <f t="shared" si="82"/>
        <v>143</v>
      </c>
      <c r="AE19" s="18">
        <f t="shared" si="82"/>
        <v>143</v>
      </c>
      <c r="AF19" s="18">
        <f t="shared" si="82"/>
        <v>143</v>
      </c>
      <c r="AG19" s="52">
        <f t="shared" si="82"/>
        <v>143</v>
      </c>
      <c r="AH19" s="56" t="s">
        <v>47</v>
      </c>
    </row>
    <row r="20" spans="1:34" ht="20.25" customHeight="1" x14ac:dyDescent="0.25">
      <c r="A20" s="20" t="s">
        <v>32</v>
      </c>
      <c r="B20" s="11">
        <f>PRODUCT(B19,1/4)</f>
        <v>35.75</v>
      </c>
      <c r="C20" s="11">
        <f t="shared" ref="C20:E20" si="83">PRODUCT(C19,1/4)</f>
        <v>35.75</v>
      </c>
      <c r="D20" s="11">
        <f t="shared" ref="D20" si="84">PRODUCT(D19,1/4)</f>
        <v>35.75</v>
      </c>
      <c r="E20" s="11">
        <f t="shared" si="83"/>
        <v>35.75</v>
      </c>
      <c r="F20" s="11">
        <f t="shared" ref="F20:J20" si="85">PRODUCT(F19,1/4)</f>
        <v>35.75</v>
      </c>
      <c r="G20" s="11">
        <f t="shared" si="85"/>
        <v>35.75</v>
      </c>
      <c r="H20" s="11">
        <f t="shared" si="85"/>
        <v>35.75</v>
      </c>
      <c r="I20" s="11">
        <f t="shared" si="85"/>
        <v>35.75</v>
      </c>
      <c r="J20" s="11">
        <f t="shared" si="85"/>
        <v>35.75</v>
      </c>
      <c r="K20" s="11">
        <f t="shared" ref="K20:O20" si="86">PRODUCT(K19,1/4)</f>
        <v>35.75</v>
      </c>
      <c r="L20" s="11">
        <f t="shared" si="86"/>
        <v>35.75</v>
      </c>
      <c r="M20" s="11">
        <f t="shared" si="86"/>
        <v>46.750000000000007</v>
      </c>
      <c r="N20" s="11">
        <f t="shared" si="86"/>
        <v>46.750000000000007</v>
      </c>
      <c r="O20" s="11">
        <f t="shared" si="86"/>
        <v>46.750000000000007</v>
      </c>
      <c r="P20" s="11">
        <f t="shared" ref="P20" si="87">PRODUCT(P19,1/4)</f>
        <v>46.750000000000007</v>
      </c>
      <c r="Q20" s="20" t="s">
        <v>32</v>
      </c>
      <c r="R20" s="11">
        <f t="shared" ref="R20" si="88">PRODUCT(R19,1/4)</f>
        <v>46.750000000000007</v>
      </c>
      <c r="S20" s="11">
        <f t="shared" ref="S20" si="89">PRODUCT(S19,1/4)</f>
        <v>46.750000000000007</v>
      </c>
      <c r="T20" s="11">
        <f t="shared" ref="T20" si="90">PRODUCT(T19,1/4)</f>
        <v>46.750000000000007</v>
      </c>
      <c r="U20" s="11">
        <f t="shared" ref="U20:V20" si="91">PRODUCT(U19,1/4)</f>
        <v>46.750000000000007</v>
      </c>
      <c r="V20" s="11">
        <f t="shared" si="91"/>
        <v>46.750000000000007</v>
      </c>
      <c r="W20" s="11">
        <f t="shared" ref="W20" si="92">PRODUCT(W19,1/4)</f>
        <v>46.750000000000007</v>
      </c>
      <c r="X20" s="11">
        <f t="shared" ref="X20" si="93">PRODUCT(X19,1/4)</f>
        <v>35.75</v>
      </c>
      <c r="Y20" s="11">
        <f t="shared" ref="Y20" si="94">PRODUCT(Y19,1/4)</f>
        <v>35.75</v>
      </c>
      <c r="Z20" s="11">
        <f t="shared" ref="Z20" si="95">PRODUCT(Z19,1/4)</f>
        <v>35.75</v>
      </c>
      <c r="AA20" s="11">
        <f t="shared" ref="AA20" si="96">PRODUCT(AA19,1/4)</f>
        <v>35.75</v>
      </c>
      <c r="AB20" s="11">
        <f t="shared" ref="AB20" si="97">PRODUCT(AB19,1/4)</f>
        <v>35.75</v>
      </c>
      <c r="AC20" s="11">
        <f t="shared" ref="AC20" si="98">PRODUCT(AC19,1/4)</f>
        <v>35.75</v>
      </c>
      <c r="AD20" s="11">
        <f t="shared" ref="AD20" si="99">PRODUCT(AD19,1/4)</f>
        <v>35.75</v>
      </c>
      <c r="AE20" s="11">
        <f t="shared" ref="AE20" si="100">PRODUCT(AE19,1/4)</f>
        <v>35.75</v>
      </c>
      <c r="AF20" s="11">
        <f t="shared" ref="AF20" si="101">PRODUCT(AF19,1/4)</f>
        <v>35.75</v>
      </c>
      <c r="AG20" s="50">
        <f t="shared" ref="AG20" si="102">PRODUCT(AG19,1/4)</f>
        <v>35.75</v>
      </c>
      <c r="AH20" s="56" t="s">
        <v>54</v>
      </c>
    </row>
    <row r="21" spans="1:34" s="1" customFormat="1" ht="18" customHeight="1" x14ac:dyDescent="0.25">
      <c r="A21" s="20" t="s">
        <v>20</v>
      </c>
      <c r="B21" s="11">
        <f>PRODUCT(B19,0.15)</f>
        <v>21.45</v>
      </c>
      <c r="C21" s="11">
        <f t="shared" ref="C21:U21" si="103">PRODUCT(C19,0.15)</f>
        <v>21.45</v>
      </c>
      <c r="D21" s="11">
        <f t="shared" si="103"/>
        <v>21.45</v>
      </c>
      <c r="E21" s="11">
        <f t="shared" si="103"/>
        <v>21.45</v>
      </c>
      <c r="F21" s="11">
        <f t="shared" si="103"/>
        <v>21.45</v>
      </c>
      <c r="G21" s="11">
        <f t="shared" ref="G21:J21" si="104">PRODUCT(G19,0.15)</f>
        <v>21.45</v>
      </c>
      <c r="H21" s="11">
        <f t="shared" si="104"/>
        <v>21.45</v>
      </c>
      <c r="I21" s="11">
        <f t="shared" si="104"/>
        <v>21.45</v>
      </c>
      <c r="J21" s="11">
        <f t="shared" si="104"/>
        <v>21.45</v>
      </c>
      <c r="K21" s="11">
        <f t="shared" si="103"/>
        <v>21.45</v>
      </c>
      <c r="L21" s="11">
        <f t="shared" si="103"/>
        <v>21.45</v>
      </c>
      <c r="M21" s="11">
        <f t="shared" si="103"/>
        <v>28.050000000000004</v>
      </c>
      <c r="N21" s="11">
        <f t="shared" si="103"/>
        <v>28.050000000000004</v>
      </c>
      <c r="O21" s="11">
        <f t="shared" si="103"/>
        <v>28.050000000000004</v>
      </c>
      <c r="P21" s="11">
        <f t="shared" si="103"/>
        <v>28.050000000000004</v>
      </c>
      <c r="Q21" s="20" t="s">
        <v>20</v>
      </c>
      <c r="R21" s="11">
        <f t="shared" ref="R21" si="105">PRODUCT(R19,0.15)</f>
        <v>28.050000000000004</v>
      </c>
      <c r="S21" s="11">
        <f t="shared" si="103"/>
        <v>28.050000000000004</v>
      </c>
      <c r="T21" s="11">
        <f t="shared" si="103"/>
        <v>28.050000000000004</v>
      </c>
      <c r="U21" s="11">
        <f t="shared" si="103"/>
        <v>28.050000000000004</v>
      </c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50"/>
      <c r="AH21" s="56" t="s">
        <v>54</v>
      </c>
    </row>
    <row r="22" spans="1:34" ht="26.25" customHeight="1" x14ac:dyDescent="0.25">
      <c r="A22" s="49" t="s">
        <v>38</v>
      </c>
      <c r="B22" s="17">
        <f>PRODUCT(B10,1.1)</f>
        <v>127.67857142857143</v>
      </c>
      <c r="C22" s="17">
        <f t="shared" ref="C22:P22" si="106">PRODUCT(C10,1.1)</f>
        <v>127.67857142857143</v>
      </c>
      <c r="D22" s="17">
        <f t="shared" si="106"/>
        <v>127.67857142857143</v>
      </c>
      <c r="E22" s="17">
        <f t="shared" si="106"/>
        <v>127.67857142857143</v>
      </c>
      <c r="F22" s="17">
        <f t="shared" si="106"/>
        <v>127.67857142857143</v>
      </c>
      <c r="G22" s="17">
        <f t="shared" si="106"/>
        <v>127.67857142857143</v>
      </c>
      <c r="H22" s="17">
        <f t="shared" si="106"/>
        <v>127.67857142857143</v>
      </c>
      <c r="I22" s="17">
        <f t="shared" si="106"/>
        <v>127.67857142857143</v>
      </c>
      <c r="J22" s="17">
        <f t="shared" si="106"/>
        <v>127.67857142857143</v>
      </c>
      <c r="K22" s="17">
        <f t="shared" si="106"/>
        <v>127.67857142857143</v>
      </c>
      <c r="L22" s="17">
        <f t="shared" si="106"/>
        <v>127.67857142857143</v>
      </c>
      <c r="M22" s="17">
        <f t="shared" si="106"/>
        <v>166.96428571428572</v>
      </c>
      <c r="N22" s="17">
        <f t="shared" si="106"/>
        <v>166.96428571428572</v>
      </c>
      <c r="O22" s="17">
        <f t="shared" si="106"/>
        <v>166.96428571428572</v>
      </c>
      <c r="P22" s="17">
        <f t="shared" si="106"/>
        <v>166.96428571428572</v>
      </c>
      <c r="Q22" s="49" t="s">
        <v>38</v>
      </c>
      <c r="R22" s="17">
        <f t="shared" ref="R22" si="107">PRODUCT(R10,1.1)</f>
        <v>166.96428571428572</v>
      </c>
      <c r="S22" s="17">
        <f t="shared" ref="S22:U22" si="108">PRODUCT(S7,0.75)</f>
        <v>127.5</v>
      </c>
      <c r="T22" s="17">
        <f t="shared" si="108"/>
        <v>127.5</v>
      </c>
      <c r="U22" s="17">
        <f t="shared" si="108"/>
        <v>127.5</v>
      </c>
      <c r="V22" s="17">
        <f>PRODUCT(V7,0.75)</f>
        <v>127.5</v>
      </c>
      <c r="W22" s="17">
        <f t="shared" ref="W22:AG22" si="109">PRODUCT(W7,0.75)</f>
        <v>127.5</v>
      </c>
      <c r="X22" s="17">
        <f t="shared" si="109"/>
        <v>97.5</v>
      </c>
      <c r="Y22" s="17">
        <f t="shared" si="109"/>
        <v>97.5</v>
      </c>
      <c r="Z22" s="17">
        <f t="shared" si="109"/>
        <v>97.5</v>
      </c>
      <c r="AA22" s="17">
        <f t="shared" si="109"/>
        <v>97.5</v>
      </c>
      <c r="AB22" s="17">
        <f t="shared" si="109"/>
        <v>97.5</v>
      </c>
      <c r="AC22" s="17">
        <f t="shared" si="109"/>
        <v>97.5</v>
      </c>
      <c r="AD22" s="17">
        <f t="shared" si="109"/>
        <v>97.5</v>
      </c>
      <c r="AE22" s="17">
        <f t="shared" si="109"/>
        <v>97.5</v>
      </c>
      <c r="AF22" s="17">
        <f t="shared" si="109"/>
        <v>97.5</v>
      </c>
      <c r="AG22" s="53">
        <f t="shared" si="109"/>
        <v>97.5</v>
      </c>
      <c r="AH22" s="56" t="s">
        <v>47</v>
      </c>
    </row>
    <row r="23" spans="1:34" ht="18" customHeight="1" x14ac:dyDescent="0.25">
      <c r="A23" s="21" t="s">
        <v>32</v>
      </c>
      <c r="B23" s="16">
        <f>PRODUCT(B22,0.2)</f>
        <v>25.535714285714288</v>
      </c>
      <c r="C23" s="16">
        <f t="shared" ref="C23:P23" si="110">PRODUCT(C22,0.2)</f>
        <v>25.535714285714288</v>
      </c>
      <c r="D23" s="16">
        <f t="shared" si="110"/>
        <v>25.535714285714288</v>
      </c>
      <c r="E23" s="16">
        <f t="shared" si="110"/>
        <v>25.535714285714288</v>
      </c>
      <c r="F23" s="16">
        <f t="shared" si="110"/>
        <v>25.535714285714288</v>
      </c>
      <c r="G23" s="16">
        <f t="shared" si="110"/>
        <v>25.535714285714288</v>
      </c>
      <c r="H23" s="16">
        <f t="shared" si="110"/>
        <v>25.535714285714288</v>
      </c>
      <c r="I23" s="16">
        <f t="shared" si="110"/>
        <v>25.535714285714288</v>
      </c>
      <c r="J23" s="16">
        <f t="shared" si="110"/>
        <v>25.535714285714288</v>
      </c>
      <c r="K23" s="16">
        <f t="shared" si="110"/>
        <v>25.535714285714288</v>
      </c>
      <c r="L23" s="16">
        <f t="shared" si="110"/>
        <v>25.535714285714288</v>
      </c>
      <c r="M23" s="16">
        <f t="shared" si="110"/>
        <v>33.392857142857146</v>
      </c>
      <c r="N23" s="16">
        <f t="shared" si="110"/>
        <v>33.392857142857146</v>
      </c>
      <c r="O23" s="16">
        <f t="shared" si="110"/>
        <v>33.392857142857146</v>
      </c>
      <c r="P23" s="16">
        <f t="shared" si="110"/>
        <v>33.392857142857146</v>
      </c>
      <c r="Q23" s="21" t="s">
        <v>32</v>
      </c>
      <c r="R23" s="16">
        <f t="shared" ref="R23" si="111">PRODUCT(R22,0.2)</f>
        <v>33.392857142857146</v>
      </c>
      <c r="S23" s="16">
        <f t="shared" ref="S23:U23" si="112">PRODUCT(S22,1/4)</f>
        <v>31.875</v>
      </c>
      <c r="T23" s="16">
        <f t="shared" si="112"/>
        <v>31.875</v>
      </c>
      <c r="U23" s="16">
        <f t="shared" si="112"/>
        <v>31.875</v>
      </c>
      <c r="V23" s="16">
        <f>PRODUCT(V22,1/4)</f>
        <v>31.875</v>
      </c>
      <c r="W23" s="16">
        <f t="shared" ref="W23" si="113">PRODUCT(W22,1/4)</f>
        <v>31.875</v>
      </c>
      <c r="X23" s="16">
        <f t="shared" ref="X23" si="114">PRODUCT(X22,1/4)</f>
        <v>24.375</v>
      </c>
      <c r="Y23" s="16">
        <f t="shared" ref="Y23" si="115">PRODUCT(Y22,1/4)</f>
        <v>24.375</v>
      </c>
      <c r="Z23" s="16">
        <f t="shared" ref="Z23" si="116">PRODUCT(Z22,1/4)</f>
        <v>24.375</v>
      </c>
      <c r="AA23" s="16">
        <f t="shared" ref="AA23" si="117">PRODUCT(AA22,1/4)</f>
        <v>24.375</v>
      </c>
      <c r="AB23" s="16">
        <f t="shared" ref="AB23" si="118">PRODUCT(AB22,1/4)</f>
        <v>24.375</v>
      </c>
      <c r="AC23" s="16">
        <f t="shared" ref="AC23" si="119">PRODUCT(AC22,1/4)</f>
        <v>24.375</v>
      </c>
      <c r="AD23" s="16">
        <f t="shared" ref="AD23" si="120">PRODUCT(AD22,1/4)</f>
        <v>24.375</v>
      </c>
      <c r="AE23" s="16">
        <f t="shared" ref="AE23" si="121">PRODUCT(AE22,1/4)</f>
        <v>24.375</v>
      </c>
      <c r="AF23" s="16">
        <f>PRODUCT(AF22,1/4)</f>
        <v>24.375</v>
      </c>
      <c r="AG23" s="51">
        <f t="shared" ref="AG23" si="122">PRODUCT(AG22,1/4)</f>
        <v>24.375</v>
      </c>
      <c r="AH23" s="56"/>
    </row>
    <row r="24" spans="1:34" ht="18" customHeight="1" x14ac:dyDescent="0.25">
      <c r="A24" s="21" t="s">
        <v>20</v>
      </c>
      <c r="B24" s="16">
        <f>PRODUCT(B22,0.15)</f>
        <v>19.151785714285715</v>
      </c>
      <c r="C24" s="16">
        <f t="shared" ref="C24:P24" si="123">PRODUCT(C22,0.15)</f>
        <v>19.151785714285715</v>
      </c>
      <c r="D24" s="16">
        <f t="shared" si="123"/>
        <v>19.151785714285715</v>
      </c>
      <c r="E24" s="16">
        <f t="shared" si="123"/>
        <v>19.151785714285715</v>
      </c>
      <c r="F24" s="16">
        <f t="shared" si="123"/>
        <v>19.151785714285715</v>
      </c>
      <c r="G24" s="16">
        <f t="shared" si="123"/>
        <v>19.151785714285715</v>
      </c>
      <c r="H24" s="16">
        <f t="shared" si="123"/>
        <v>19.151785714285715</v>
      </c>
      <c r="I24" s="16">
        <f t="shared" si="123"/>
        <v>19.151785714285715</v>
      </c>
      <c r="J24" s="16">
        <f t="shared" si="123"/>
        <v>19.151785714285715</v>
      </c>
      <c r="K24" s="16">
        <f t="shared" si="123"/>
        <v>19.151785714285715</v>
      </c>
      <c r="L24" s="16">
        <f t="shared" si="123"/>
        <v>19.151785714285715</v>
      </c>
      <c r="M24" s="16">
        <f t="shared" si="123"/>
        <v>25.044642857142858</v>
      </c>
      <c r="N24" s="16">
        <f t="shared" si="123"/>
        <v>25.044642857142858</v>
      </c>
      <c r="O24" s="16">
        <f t="shared" si="123"/>
        <v>25.044642857142858</v>
      </c>
      <c r="P24" s="16">
        <f t="shared" si="123"/>
        <v>25.044642857142858</v>
      </c>
      <c r="Q24" s="21" t="s">
        <v>20</v>
      </c>
      <c r="R24" s="16">
        <f t="shared" ref="R24" si="124">PRODUCT(R22,0.15)</f>
        <v>25.044642857142858</v>
      </c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55"/>
    </row>
    <row r="25" spans="1:34" ht="26.25" customHeight="1" x14ac:dyDescent="0.3">
      <c r="A25" s="19" t="s">
        <v>39</v>
      </c>
      <c r="B25" s="18"/>
      <c r="C25" s="1"/>
      <c r="D25" s="34" t="s">
        <v>26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9" t="s">
        <v>39</v>
      </c>
      <c r="R25" s="1"/>
      <c r="S25" s="44" t="s">
        <v>68</v>
      </c>
      <c r="T25" s="1"/>
      <c r="U25" s="1"/>
      <c r="V25" s="1"/>
      <c r="W25" s="1"/>
      <c r="X25" s="1"/>
      <c r="Y25" s="34"/>
      <c r="Z25" s="1"/>
      <c r="AA25" s="1"/>
      <c r="AB25" s="1"/>
      <c r="AC25" s="1"/>
      <c r="AD25" s="1"/>
      <c r="AE25" s="1"/>
      <c r="AF25" s="1"/>
      <c r="AG25" s="1"/>
      <c r="AH25" s="1"/>
    </row>
    <row r="26" spans="1:34" s="5" customFormat="1" ht="26.25" customHeight="1" x14ac:dyDescent="0.3">
      <c r="A26" s="8" t="s">
        <v>6</v>
      </c>
      <c r="B26" s="17"/>
      <c r="D26" s="33" t="s">
        <v>12</v>
      </c>
      <c r="Q26" s="8" t="s">
        <v>6</v>
      </c>
      <c r="Y26" s="33" t="s">
        <v>12</v>
      </c>
    </row>
    <row r="27" spans="1:34" s="1" customFormat="1" ht="26.25" customHeight="1" x14ac:dyDescent="0.3">
      <c r="A27" s="7" t="s">
        <v>25</v>
      </c>
      <c r="B27" s="18"/>
      <c r="D27" s="45" t="s">
        <v>30</v>
      </c>
      <c r="E27" s="32"/>
      <c r="F27" s="32"/>
      <c r="I27" s="45" t="s">
        <v>30</v>
      </c>
      <c r="J27" s="32"/>
      <c r="K27" s="32"/>
      <c r="L27" s="28"/>
      <c r="M27" s="28"/>
      <c r="N27" s="28"/>
      <c r="O27" s="28"/>
      <c r="P27" s="28"/>
      <c r="Q27" s="28"/>
      <c r="R27" s="28"/>
      <c r="S27" s="28"/>
      <c r="T27" s="28"/>
      <c r="U27" s="28"/>
      <c r="V27" s="28"/>
      <c r="W27" s="28"/>
      <c r="X27" s="28"/>
      <c r="Y27" s="43"/>
    </row>
    <row r="28" spans="1:34" s="5" customFormat="1" ht="19.5" customHeight="1" x14ac:dyDescent="0.3">
      <c r="A28" s="20" t="s">
        <v>19</v>
      </c>
      <c r="B28" s="17"/>
      <c r="D28" s="46">
        <v>67</v>
      </c>
      <c r="E28" s="32"/>
      <c r="F28" s="32"/>
      <c r="I28" s="46">
        <v>67</v>
      </c>
      <c r="J28" s="32"/>
      <c r="K28" s="32"/>
      <c r="Y28" s="45" t="s">
        <v>30</v>
      </c>
      <c r="Z28" s="32"/>
      <c r="AA28" s="32"/>
      <c r="AD28" s="45" t="s">
        <v>30</v>
      </c>
      <c r="AE28" s="32"/>
      <c r="AF28" s="32"/>
    </row>
    <row r="29" spans="1:34" s="5" customFormat="1" ht="14.25" customHeight="1" x14ac:dyDescent="0.3">
      <c r="A29" s="20" t="s">
        <v>20</v>
      </c>
      <c r="B29" s="17"/>
      <c r="D29" s="46">
        <v>34</v>
      </c>
      <c r="E29" s="32"/>
      <c r="F29" s="32"/>
      <c r="I29" s="46">
        <v>34</v>
      </c>
      <c r="J29" s="32"/>
      <c r="K29" s="32"/>
      <c r="Y29" s="46">
        <v>67</v>
      </c>
      <c r="Z29" s="32"/>
      <c r="AA29" s="32"/>
      <c r="AD29" s="46">
        <v>67</v>
      </c>
      <c r="AE29" s="32"/>
      <c r="AF29" s="32"/>
    </row>
    <row r="30" spans="1:34" s="5" customFormat="1" ht="26.25" customHeight="1" x14ac:dyDescent="0.3">
      <c r="A30" s="8"/>
      <c r="B30" s="17"/>
      <c r="D30" s="33"/>
      <c r="Y30" s="46">
        <v>34</v>
      </c>
      <c r="Z30" s="32"/>
      <c r="AA30" s="32"/>
      <c r="AD30" s="46">
        <v>34</v>
      </c>
      <c r="AE30" s="32"/>
      <c r="AF30" s="32"/>
    </row>
    <row r="32" spans="1:34" x14ac:dyDescent="0.25">
      <c r="L32" s="26"/>
      <c r="N32" s="27"/>
    </row>
    <row r="37" spans="26:26" x14ac:dyDescent="0.25">
      <c r="Z37" t="s">
        <v>13</v>
      </c>
    </row>
  </sheetData>
  <mergeCells count="1">
    <mergeCell ref="N3:O3"/>
  </mergeCells>
  <dataValidations xWindow="279" yWindow="510" count="1">
    <dataValidation allowBlank="1" showInputMessage="1" showErrorMessage="1" prompt="Entrez le premier jour de la semaine pour le planning de tâches." sqref="AH6:AH24 B5:AH5" xr:uid="{FE1E1D78-B3B0-47C6-B4D4-A0D8B097D3BF}"/>
  </dataValidations>
  <pageMargins left="0.23622047244094491" right="0.43307086614173229" top="0.35433070866141736" bottom="0.35433070866141736" header="0.31496062992125984" footer="0.31496062992125984"/>
  <pageSetup paperSize="9" scale="7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Feuil1</vt:lpstr>
      <vt:lpstr>First_Day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</dc:creator>
  <cp:lastModifiedBy>sanmichele193@gmail.com</cp:lastModifiedBy>
  <cp:lastPrinted>2026-02-23T16:40:58Z</cp:lastPrinted>
  <dcterms:created xsi:type="dcterms:W3CDTF">2025-03-31T13:08:49Z</dcterms:created>
  <dcterms:modified xsi:type="dcterms:W3CDTF">2026-02-23T18:51:50Z</dcterms:modified>
</cp:coreProperties>
</file>